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پرتفو\"/>
    </mc:Choice>
  </mc:AlternateContent>
  <xr:revisionPtr revIDLastSave="0" documentId="13_ncr:1_{52908392-753B-4100-BDAB-26AF167DBF49}" xr6:coauthVersionLast="47" xr6:coauthVersionMax="47" xr10:uidLastSave="{00000000-0000-0000-0000-000000000000}"/>
  <bookViews>
    <workbookView xWindow="-120" yWindow="-120" windowWidth="24240" windowHeight="13140" tabRatio="847" activeTab="1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سرمایه‌گذاری در اوراق بهادار" sheetId="12" r:id="rId5"/>
    <sheet name="درآمد ناشی از تغییر قیمت اوراق" sheetId="9" r:id="rId6"/>
    <sheet name="درآمد سپرده بانکی" sheetId="13" r:id="rId7"/>
    <sheet name="جمع درآمدها" sheetId="15" r:id="rId8"/>
  </sheets>
  <definedNames>
    <definedName name="_xlnm.Print_Area" localSheetId="1">'اوراق مشارکت'!$A$1:$AL$20</definedName>
    <definedName name="_xlnm.Print_Area" localSheetId="0">جلد!$A$1:$I$16</definedName>
    <definedName name="_xlnm.Print_Area" localSheetId="5">'درآمد ناشی از تغییر قیمت اوراق'!$A$1:$Q$16</definedName>
  </definedNames>
  <calcPr calcId="181029"/>
</workbook>
</file>

<file path=xl/calcChain.xml><?xml version="1.0" encoding="utf-8"?>
<calcChain xmlns="http://schemas.openxmlformats.org/spreadsheetml/2006/main">
  <c r="AG16" i="3" l="1"/>
  <c r="O15" i="9" l="1"/>
  <c r="M8" i="7" l="1"/>
  <c r="E8" i="13" s="1"/>
  <c r="C8" i="15" s="1"/>
  <c r="S10" i="6"/>
  <c r="O8" i="7" l="1"/>
  <c r="S8" i="7" s="1"/>
  <c r="I8" i="13" s="1"/>
  <c r="G14" i="9"/>
  <c r="G13" i="9"/>
  <c r="G12" i="9"/>
  <c r="G11" i="9"/>
  <c r="G10" i="9"/>
  <c r="G9" i="9"/>
  <c r="G8" i="9"/>
  <c r="G15" i="9" s="1"/>
  <c r="AM10" i="3"/>
  <c r="AM11" i="3"/>
  <c r="AM12" i="3"/>
  <c r="AN12" i="3" s="1"/>
  <c r="AM13" i="3"/>
  <c r="AN13" i="3" s="1"/>
  <c r="AM14" i="3"/>
  <c r="AN14" i="3" s="1"/>
  <c r="AM15" i="3"/>
  <c r="AN15" i="3" s="1"/>
  <c r="AM9" i="3"/>
  <c r="AN9" i="3" s="1"/>
  <c r="O15" i="12"/>
  <c r="K15" i="12"/>
  <c r="G15" i="12"/>
  <c r="C15" i="12"/>
  <c r="S9" i="7"/>
  <c r="Q9" i="7"/>
  <c r="O9" i="7"/>
  <c r="M9" i="7"/>
  <c r="K9" i="7"/>
  <c r="I9" i="7"/>
  <c r="Q10" i="6"/>
  <c r="O10" i="6"/>
  <c r="M10" i="6"/>
  <c r="K10" i="6"/>
  <c r="Q16" i="3"/>
  <c r="AK16" i="3"/>
  <c r="AA16" i="3"/>
  <c r="W16" i="3"/>
  <c r="S16" i="3"/>
  <c r="AO13" i="3" l="1"/>
  <c r="AO9" i="3"/>
  <c r="AN11" i="3"/>
  <c r="AO11" i="3" s="1"/>
  <c r="AO15" i="3"/>
  <c r="AO14" i="3"/>
  <c r="AO12" i="3"/>
  <c r="AN10" i="3"/>
  <c r="AO10" i="3" s="1"/>
  <c r="AP11" i="3" l="1"/>
  <c r="AI11" i="3"/>
  <c r="E10" i="9" s="1"/>
  <c r="AI9" i="3"/>
  <c r="AP9" i="3"/>
  <c r="AI12" i="3"/>
  <c r="E11" i="9" s="1"/>
  <c r="AP12" i="3"/>
  <c r="AI15" i="3"/>
  <c r="E14" i="9" s="1"/>
  <c r="AP15" i="3"/>
  <c r="AP13" i="3"/>
  <c r="AI13" i="3"/>
  <c r="E12" i="9" s="1"/>
  <c r="AP10" i="3"/>
  <c r="AI10" i="3"/>
  <c r="E9" i="9" s="1"/>
  <c r="AP14" i="3"/>
  <c r="AI14" i="3"/>
  <c r="E13" i="9" s="1"/>
  <c r="AO16" i="3"/>
  <c r="AI16" i="3" l="1"/>
  <c r="M13" i="9"/>
  <c r="Q13" i="9" s="1"/>
  <c r="M13" i="12" s="1"/>
  <c r="Q13" i="12" s="1"/>
  <c r="I13" i="9"/>
  <c r="E13" i="12" s="1"/>
  <c r="I13" i="12" s="1"/>
  <c r="M9" i="9"/>
  <c r="Q9" i="9" s="1"/>
  <c r="M9" i="12" s="1"/>
  <c r="Q9" i="12" s="1"/>
  <c r="I9" i="9"/>
  <c r="E9" i="12" s="1"/>
  <c r="I9" i="12" s="1"/>
  <c r="M14" i="9"/>
  <c r="Q14" i="9" s="1"/>
  <c r="M14" i="12" s="1"/>
  <c r="Q14" i="12" s="1"/>
  <c r="I14" i="9"/>
  <c r="E14" i="12" s="1"/>
  <c r="I14" i="12" s="1"/>
  <c r="E8" i="9"/>
  <c r="M12" i="9"/>
  <c r="Q12" i="9" s="1"/>
  <c r="M12" i="12" s="1"/>
  <c r="Q12" i="12" s="1"/>
  <c r="I12" i="9"/>
  <c r="E12" i="12" s="1"/>
  <c r="I12" i="12" s="1"/>
  <c r="M10" i="9"/>
  <c r="Q10" i="9" s="1"/>
  <c r="M10" i="12" s="1"/>
  <c r="Q10" i="12" s="1"/>
  <c r="I10" i="9"/>
  <c r="E10" i="12" s="1"/>
  <c r="I10" i="12" s="1"/>
  <c r="M11" i="9"/>
  <c r="Q11" i="9" s="1"/>
  <c r="M11" i="12" s="1"/>
  <c r="Q11" i="12" s="1"/>
  <c r="I11" i="9"/>
  <c r="E11" i="12" s="1"/>
  <c r="I11" i="12" s="1"/>
  <c r="M8" i="9" l="1"/>
  <c r="I8" i="9"/>
  <c r="E15" i="9"/>
  <c r="E8" i="12" l="1"/>
  <c r="I15" i="9"/>
  <c r="Q8" i="9"/>
  <c r="M15" i="9"/>
  <c r="E15" i="12" l="1"/>
  <c r="I8" i="12"/>
  <c r="I15" i="12" s="1"/>
  <c r="C7" i="15" s="1"/>
  <c r="M8" i="12"/>
  <c r="Q15" i="9"/>
  <c r="C9" i="15" l="1"/>
  <c r="G7" i="15"/>
  <c r="G9" i="15" s="1"/>
  <c r="E7" i="15"/>
  <c r="E8" i="15"/>
  <c r="M15" i="12"/>
  <c r="Q8" i="12"/>
  <c r="Q15" i="12" s="1"/>
  <c r="E9" i="15" l="1"/>
</calcChain>
</file>

<file path=xl/sharedStrings.xml><?xml version="1.0" encoding="utf-8"?>
<sst xmlns="http://schemas.openxmlformats.org/spreadsheetml/2006/main" count="279" uniqueCount="95">
  <si>
    <t>صندوق سرمایه گذاری خصوصی ثروت آفرین فیروزه</t>
  </si>
  <si>
    <t>صورت وضعیت پورتفوی</t>
  </si>
  <si>
    <t>برای ماه منتهی به 1400/03/31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</si>
  <si>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</si>
  <si>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</si>
  <si>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</si>
  <si>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</si>
  <si>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</si>
  <si>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</si>
  <si>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</si>
  <si>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</si>
  <si>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</si>
  <si>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</si>
  <si>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</si>
  <si>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</si>
  <si>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</si>
  <si>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</si>
  <si>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</si>
  <si>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</si>
  <si>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</si>
  <si>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</si>
  <si>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</si>
  <si>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</si>
  <si>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</si>
  <si>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</si>
  <si>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</si>
  <si>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</si>
  <si>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</si>
  <si>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</si>
  <si>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</si>
  <si>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</si>
  <si>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</si>
  <si>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</si>
  <si>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</si>
  <si>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</si>
  <si>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</si>
  <si>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</si>
  <si>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</si>
  <si>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</si>
  <si>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</si>
  <si>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</si>
  <si>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</si>
  <si>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</si>
  <si>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</si>
  <si>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</si>
  <si>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</si>
  <si>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</si>
  <si>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</si>
  <si>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</si>
  <si>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</si>
  <si>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</si>
  <si>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</si>
  <si>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</si>
  <si>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</si>
  <si>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</si>
  <si>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</si>
  <si>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</si>
  <si>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</si>
  <si>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</si>
  <si>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</si>
  <si>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</si>
  <si>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</si>
  <si>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</si>
  <si>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</si>
  <si>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</si>
  <si>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</si>
  <si>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</si>
  <si>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</si>
  <si>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</si>
  <si>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</si>
  <si>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</si>
  <si>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</si>
  <si>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</si>
  <si>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</si>
  <si>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</si>
  <si>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</si>
  <si>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</si>
  <si>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</si>
  <si>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</si>
  <si>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</si>
  <si>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</si>
  <si>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</si>
  <si>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</si>
  <si>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تاریخ
سر رسید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</si>
  <si>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</si>
  <si>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</si>
  <si>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</si>
  <si>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</si>
  <si>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</si>
  <si>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</si>
  <si>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</si>
  <si>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karmozd akhaz</t>
  </si>
  <si>
    <t>1400/04/31</t>
  </si>
  <si>
    <t>برای ماه منتهی به 1400/04/31</t>
  </si>
  <si>
    <t>برای ماه منتهی به 31 تیر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</si>
</sst>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0.0000%"/>
  </numFmts>
  <fonts count="31" x14ac:knownFonts="1">
    <font>
      <sz val="11"/>
      <name val="Calibri"/>
    </font>
    <font>
      <sz val="11"/>
      <color theme="1"/>
      <name val="Arial"/>
      <family val="2"/>
      <scheme val="minor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sz val="11"/>
      <name val="Calibri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B Nazanin"/>
      <charset val="178"/>
    </font>
    <font>
      <b/>
      <sz val="11"/>
      <color rgb="FF000000"/>
      <name val="B Nazanin"/>
      <charset val="178"/>
    </font>
    <font>
      <sz val="11"/>
      <name val="Calibri"/>
      <family val="2"/>
    </font>
    <font>
      <sz val="12"/>
      <color theme="0" tint="-0.34998626667073579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5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6" applyNumberFormat="0" applyAlignment="0" applyProtection="0"/>
    <xf numFmtId="0" fontId="19" fillId="6" borderId="7" applyNumberFormat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9" fontId="2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1"/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9" fontId="2" fillId="0" borderId="0" xfId="45" applyFont="1" applyAlignment="1">
      <alignment horizontal="center" vertical="center"/>
    </xf>
    <xf numFmtId="166" fontId="2" fillId="0" borderId="0" xfId="45" applyNumberFormat="1" applyFont="1" applyAlignment="1">
      <alignment horizontal="center" vertical="center"/>
    </xf>
    <xf numFmtId="167" fontId="2" fillId="0" borderId="0" xfId="45" applyNumberFormat="1" applyFont="1" applyAlignment="1">
      <alignment horizontal="center" vertical="center"/>
    </xf>
    <xf numFmtId="164" fontId="2" fillId="0" borderId="0" xfId="2" applyFont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165" fontId="30" fillId="0" borderId="0" xfId="2" applyNumberFormat="1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center" vertical="center"/>
    </xf>
    <xf numFmtId="3" fontId="30" fillId="0" borderId="0" xfId="0" applyNumberFormat="1" applyFont="1" applyBorder="1" applyAlignment="1">
      <alignment horizontal="center" vertical="center"/>
    </xf>
    <xf numFmtId="0" fontId="28" fillId="0" borderId="0" xfId="1" applyFont="1" applyBorder="1" applyAlignment="1">
      <alignment vertical="center" wrapText="1"/>
    </xf>
    <xf numFmtId="9" fontId="2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8127F881-41F0-403C-B324-644AD3704F26}"/>
    <cellStyle name="Normal 3" xfId="43" xr:uid="{3CFCCE47-7250-4BC3-85BD-A2FEC5CA7FE3}"/>
    <cellStyle name="Note 2" xfId="44" xr:uid="{8EED610B-7C5D-46D9-9ACF-41EB5C1EA5C7}"/>
    <cellStyle name="Output" xfId="12" builtinId="21" customBuiltin="1"/>
    <cellStyle name="Percent" xfId="45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207497</xdr:colOff>
      <xdr:row>9</xdr:row>
      <xdr:rowOff>171450</xdr:rowOff>
    </xdr:from>
    <xdr:to>
      <xdr:col>6</xdr:col>
      <xdr:colOff>736390</xdr:colOff>
      <xdr:row>11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B5880-3C8D-447E-93D5-0D0231F2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86835" y="5505450"/>
          <a:ext cx="2300543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D7B9-DBC9-4A48-BAAA-868974E7E223}">
  <dimension ref="A6:I14"/>
  <sheetViews>
    <sheetView rightToLeft="1" view="pageBreakPreview" topLeftCell="A13" zoomScaleNormal="100" workbookViewId="0">
      <selection activeCell="A14" sqref="A14:I14"/>
    </sheetView>
  </sheetViews>
  <sheetFormatPr defaultColWidth="8.85546875" defaultRowHeight="15" x14ac:dyDescent="0.25"/>
  <cols>
    <col min="1" max="1" width="3.42578125" style="10" customWidth="1"/>
    <col min="2" max="6" width="8.85546875" style="10"/>
    <col min="7" max="7" width="19.28515625" style="10" customWidth="1"/>
    <col min="8" max="16384" width="8.85546875" style="10"/>
  </cols>
  <sheetData>
    <row r="6" spans="1:9" ht="145.5" customHeight="1" x14ac:dyDescent="0.25">
      <c r="A6" s="30" t="s">
        <v>82</v>
      </c>
      <c r="B6" s="30"/>
      <c r="C6" s="30"/>
      <c r="D6" s="30"/>
      <c r="E6" s="30"/>
      <c r="F6" s="30"/>
      <c r="G6" s="30"/>
      <c r="H6" s="30"/>
      <c r="I6" s="30"/>
    </row>
    <row r="7" spans="1:9" ht="49.5" customHeight="1" x14ac:dyDescent="0.25">
      <c r="A7" s="11"/>
      <c r="B7" s="11"/>
      <c r="C7" s="11"/>
      <c r="D7" s="11"/>
      <c r="E7" s="11"/>
      <c r="F7" s="11"/>
      <c r="G7" s="11"/>
      <c r="H7" s="12"/>
    </row>
    <row r="8" spans="1:9" ht="58.5" customHeight="1" x14ac:dyDescent="0.25">
      <c r="A8" s="11"/>
      <c r="B8" s="11"/>
      <c r="C8" s="11"/>
      <c r="D8" s="11"/>
      <c r="E8" s="11"/>
      <c r="F8" s="11"/>
      <c r="G8" s="11"/>
      <c r="H8" s="12"/>
    </row>
    <row r="9" spans="1:9" ht="91.5" customHeight="1" x14ac:dyDescent="0.25">
      <c r="A9" s="11"/>
      <c r="B9" s="11"/>
      <c r="C9" s="11"/>
      <c r="D9" s="11"/>
      <c r="E9" s="11"/>
      <c r="F9" s="11"/>
      <c r="G9" s="11"/>
      <c r="H9" s="12"/>
    </row>
    <row r="10" spans="1:9" ht="57" x14ac:dyDescent="0.25">
      <c r="A10" s="11"/>
      <c r="B10" s="11"/>
      <c r="C10" s="11"/>
      <c r="D10" s="11"/>
      <c r="E10" s="11"/>
      <c r="F10" s="11"/>
      <c r="G10" s="11"/>
      <c r="H10" s="12"/>
    </row>
    <row r="11" spans="1:9" ht="57" x14ac:dyDescent="0.25">
      <c r="A11" s="11"/>
      <c r="B11" s="11"/>
      <c r="C11" s="11"/>
      <c r="D11" s="11"/>
      <c r="E11" s="11"/>
      <c r="F11" s="11"/>
      <c r="G11" s="11"/>
      <c r="H11" s="12"/>
    </row>
    <row r="12" spans="1:9" ht="108" customHeight="1" x14ac:dyDescent="0.25">
      <c r="A12" s="11"/>
      <c r="B12" s="11"/>
      <c r="C12" s="11"/>
      <c r="D12" s="11"/>
      <c r="E12" s="11"/>
      <c r="F12" s="11"/>
      <c r="G12" s="11"/>
      <c r="H12" s="12"/>
    </row>
    <row r="14" spans="1:9" ht="30" customHeight="1" x14ac:dyDescent="0.25">
      <c r="A14" s="31" t="s">
        <v>94</v>
      </c>
      <c r="B14" s="31"/>
      <c r="C14" s="31"/>
      <c r="D14" s="31"/>
      <c r="E14" s="31"/>
      <c r="F14" s="31"/>
      <c r="G14" s="31"/>
      <c r="H14" s="31"/>
      <c r="I14" s="31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P31"/>
  <sheetViews>
    <sheetView rightToLeft="1" tabSelected="1" view="pageBreakPreview" topLeftCell="N7" zoomScaleNormal="70" zoomScaleSheetLayoutView="100" workbookViewId="0">
      <selection activeCell="N23" sqref="A23:XFD23"/>
    </sheetView>
  </sheetViews>
  <sheetFormatPr defaultColWidth="9.140625" defaultRowHeight="18.75" x14ac:dyDescent="0.25"/>
  <cols>
    <col min="1" max="1" width="31.28515625" style="1" customWidth="1"/>
    <col min="2" max="2" width="1" style="1" customWidth="1"/>
    <col min="3" max="3" width="16" style="1" customWidth="1"/>
    <col min="4" max="4" width="1" style="1" customWidth="1"/>
    <col min="5" max="5" width="14.42578125" style="1" customWidth="1"/>
    <col min="6" max="6" width="1" style="1" customWidth="1"/>
    <col min="7" max="7" width="16.28515625" style="1" bestFit="1" customWidth="1"/>
    <col min="8" max="8" width="1" style="1" customWidth="1"/>
    <col min="9" max="9" width="13.42578125" style="1" customWidth="1"/>
    <col min="10" max="10" width="1" style="1" customWidth="1"/>
    <col min="11" max="11" width="11.855468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9.425781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8.140625" style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42578125" style="1" bestFit="1" customWidth="1"/>
    <col min="30" max="30" width="1" style="1" customWidth="1"/>
    <col min="31" max="31" width="15.140625" style="1" customWidth="1"/>
    <col min="32" max="32" width="1" style="1" customWidth="1"/>
    <col min="33" max="33" width="17.85546875" style="1" bestFit="1" customWidth="1"/>
    <col min="34" max="34" width="1" style="1" customWidth="1"/>
    <col min="35" max="35" width="20.28515625" style="1" customWidth="1"/>
    <col min="36" max="36" width="1" style="1" customWidth="1"/>
    <col min="37" max="37" width="18" style="1" customWidth="1"/>
    <col min="38" max="38" width="1" style="1" customWidth="1"/>
    <col min="39" max="42" width="18" style="1" customWidth="1"/>
    <col min="43" max="16384" width="9.140625" style="1"/>
  </cols>
  <sheetData>
    <row r="2" spans="1:42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42" ht="30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42" ht="30" x14ac:dyDescent="0.25">
      <c r="A4" s="32" t="s">
        <v>93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6" spans="1:42" ht="30" x14ac:dyDescent="0.25">
      <c r="A6" s="35" t="s">
        <v>14</v>
      </c>
      <c r="B6" s="35" t="s">
        <v>14</v>
      </c>
      <c r="C6" s="35" t="s">
        <v>14</v>
      </c>
      <c r="D6" s="35" t="s">
        <v>14</v>
      </c>
      <c r="E6" s="35" t="s">
        <v>14</v>
      </c>
      <c r="F6" s="35" t="s">
        <v>14</v>
      </c>
      <c r="G6" s="35" t="s">
        <v>14</v>
      </c>
      <c r="H6" s="35" t="s">
        <v>14</v>
      </c>
      <c r="I6" s="35" t="s">
        <v>14</v>
      </c>
      <c r="J6" s="35" t="s">
        <v>14</v>
      </c>
      <c r="K6" s="35" t="s">
        <v>14</v>
      </c>
      <c r="L6" s="35" t="s">
        <v>14</v>
      </c>
      <c r="M6" s="35" t="s">
        <v>14</v>
      </c>
      <c r="O6" s="35" t="s">
        <v>5</v>
      </c>
      <c r="P6" s="35" t="s">
        <v>3</v>
      </c>
      <c r="Q6" s="35" t="s">
        <v>3</v>
      </c>
      <c r="R6" s="35" t="s">
        <v>3</v>
      </c>
      <c r="S6" s="35" t="s">
        <v>3</v>
      </c>
      <c r="U6" s="35" t="s">
        <v>4</v>
      </c>
      <c r="V6" s="35" t="s">
        <v>4</v>
      </c>
      <c r="W6" s="35" t="s">
        <v>4</v>
      </c>
      <c r="X6" s="35" t="s">
        <v>4</v>
      </c>
      <c r="Y6" s="35" t="s">
        <v>4</v>
      </c>
      <c r="Z6" s="35" t="s">
        <v>4</v>
      </c>
      <c r="AA6" s="35" t="s">
        <v>4</v>
      </c>
      <c r="AC6" s="35" t="s">
        <v>92</v>
      </c>
      <c r="AD6" s="35" t="s">
        <v>5</v>
      </c>
      <c r="AE6" s="35" t="s">
        <v>5</v>
      </c>
      <c r="AF6" s="35" t="s">
        <v>5</v>
      </c>
      <c r="AG6" s="35" t="s">
        <v>5</v>
      </c>
      <c r="AH6" s="35" t="s">
        <v>5</v>
      </c>
      <c r="AI6" s="35" t="s">
        <v>5</v>
      </c>
      <c r="AJ6" s="35" t="s">
        <v>5</v>
      </c>
      <c r="AK6" s="35" t="s">
        <v>5</v>
      </c>
    </row>
    <row r="7" spans="1:42" ht="37.5" customHeight="1" x14ac:dyDescent="0.25">
      <c r="A7" s="33" t="s">
        <v>15</v>
      </c>
      <c r="B7" s="36"/>
      <c r="C7" s="33" t="s">
        <v>16</v>
      </c>
      <c r="D7" s="36"/>
      <c r="E7" s="33" t="s">
        <v>17</v>
      </c>
      <c r="F7" s="36"/>
      <c r="G7" s="33" t="s">
        <v>18</v>
      </c>
      <c r="H7" s="36"/>
      <c r="I7" s="33" t="s">
        <v>83</v>
      </c>
      <c r="J7" s="36"/>
      <c r="K7" s="33" t="s">
        <v>20</v>
      </c>
      <c r="L7" s="36"/>
      <c r="M7" s="33" t="s">
        <v>13</v>
      </c>
      <c r="N7" s="36"/>
      <c r="O7" s="33" t="s">
        <v>6</v>
      </c>
      <c r="P7" s="36"/>
      <c r="Q7" s="33" t="s">
        <v>7</v>
      </c>
      <c r="R7" s="36"/>
      <c r="S7" s="33" t="s">
        <v>8</v>
      </c>
      <c r="U7" s="35" t="s">
        <v>9</v>
      </c>
      <c r="V7" s="35" t="s">
        <v>9</v>
      </c>
      <c r="W7" s="35" t="s">
        <v>9</v>
      </c>
      <c r="Y7" s="35" t="s">
        <v>10</v>
      </c>
      <c r="Z7" s="35" t="s">
        <v>10</v>
      </c>
      <c r="AA7" s="35" t="s">
        <v>10</v>
      </c>
      <c r="AC7" s="33" t="s">
        <v>6</v>
      </c>
      <c r="AD7" s="2"/>
      <c r="AE7" s="33" t="s">
        <v>21</v>
      </c>
      <c r="AF7" s="2"/>
      <c r="AG7" s="33" t="s">
        <v>7</v>
      </c>
      <c r="AH7" s="2"/>
      <c r="AI7" s="33" t="s">
        <v>8</v>
      </c>
      <c r="AJ7" s="2"/>
      <c r="AK7" s="33" t="s">
        <v>11</v>
      </c>
    </row>
    <row r="8" spans="1:42" ht="51" customHeight="1" x14ac:dyDescent="0.25">
      <c r="A8" s="34" t="s">
        <v>15</v>
      </c>
      <c r="B8" s="36"/>
      <c r="C8" s="34" t="s">
        <v>16</v>
      </c>
      <c r="D8" s="36"/>
      <c r="E8" s="34" t="s">
        <v>17</v>
      </c>
      <c r="F8" s="36"/>
      <c r="G8" s="34" t="s">
        <v>18</v>
      </c>
      <c r="H8" s="36"/>
      <c r="I8" s="34" t="s">
        <v>19</v>
      </c>
      <c r="J8" s="36"/>
      <c r="K8" s="34" t="s">
        <v>20</v>
      </c>
      <c r="L8" s="36"/>
      <c r="M8" s="34" t="s">
        <v>13</v>
      </c>
      <c r="N8" s="36"/>
      <c r="O8" s="34" t="s">
        <v>6</v>
      </c>
      <c r="P8" s="36"/>
      <c r="Q8" s="34" t="s">
        <v>7</v>
      </c>
      <c r="R8" s="36"/>
      <c r="S8" s="34" t="s">
        <v>8</v>
      </c>
      <c r="U8" s="35" t="s">
        <v>6</v>
      </c>
      <c r="W8" s="5" t="s">
        <v>7</v>
      </c>
      <c r="Y8" s="35" t="s">
        <v>6</v>
      </c>
      <c r="AA8" s="35" t="s">
        <v>12</v>
      </c>
      <c r="AC8" s="34" t="s">
        <v>6</v>
      </c>
      <c r="AD8" s="2"/>
      <c r="AE8" s="34" t="s">
        <v>21</v>
      </c>
      <c r="AF8" s="2"/>
      <c r="AG8" s="34" t="s">
        <v>7</v>
      </c>
      <c r="AH8" s="2"/>
      <c r="AI8" s="34" t="s">
        <v>8</v>
      </c>
      <c r="AJ8" s="2"/>
      <c r="AK8" s="34" t="s">
        <v>11</v>
      </c>
      <c r="AM8" s="22"/>
      <c r="AN8" s="23">
        <v>1.8125000000002454E-4</v>
      </c>
      <c r="AO8" s="22" t="s">
        <v>91</v>
      </c>
      <c r="AP8" s="22"/>
    </row>
    <row r="9" spans="1:42" ht="20.25" customHeight="1" x14ac:dyDescent="0.25">
      <c r="A9" s="9" t="s">
        <v>38</v>
      </c>
      <c r="C9" s="1" t="s">
        <v>23</v>
      </c>
      <c r="E9" s="1" t="s">
        <v>23</v>
      </c>
      <c r="G9" s="1" t="s">
        <v>36</v>
      </c>
      <c r="I9" s="1" t="s">
        <v>39</v>
      </c>
      <c r="K9" s="4">
        <v>0</v>
      </c>
      <c r="M9" s="4">
        <v>0</v>
      </c>
      <c r="O9" s="4">
        <v>153440</v>
      </c>
      <c r="Q9" s="4">
        <v>96178550237.580994</v>
      </c>
      <c r="S9" s="4">
        <v>99417234959.559998</v>
      </c>
      <c r="U9" s="4">
        <v>0</v>
      </c>
      <c r="W9" s="4">
        <v>0</v>
      </c>
      <c r="Y9" s="4">
        <v>0</v>
      </c>
      <c r="AA9" s="4">
        <v>0</v>
      </c>
      <c r="AC9" s="4">
        <v>153440</v>
      </c>
      <c r="AE9" s="15">
        <v>661172</v>
      </c>
      <c r="AG9" s="4">
        <v>99417234959.559998</v>
      </c>
      <c r="AI9" s="4">
        <f t="shared" ref="AI9:AI15" si="0">AO9</f>
        <v>101431843825.508</v>
      </c>
      <c r="AK9" s="6">
        <v>9.9537784337148036E-2</v>
      </c>
      <c r="AM9" s="24">
        <f t="shared" ref="AM9:AM15" si="1">AE9*AC9</f>
        <v>101450231680</v>
      </c>
      <c r="AN9" s="25">
        <f>$AN$8*AM9</f>
        <v>18387854.492002491</v>
      </c>
      <c r="AO9" s="25">
        <f>AM9-AN9</f>
        <v>101431843825.508</v>
      </c>
      <c r="AP9" s="22">
        <f>AO9/AM9</f>
        <v>0.99981874999999998</v>
      </c>
    </row>
    <row r="10" spans="1:42" ht="21" x14ac:dyDescent="0.25">
      <c r="A10" s="9" t="s">
        <v>22</v>
      </c>
      <c r="C10" s="1" t="s">
        <v>23</v>
      </c>
      <c r="E10" s="1" t="s">
        <v>23</v>
      </c>
      <c r="G10" s="1" t="s">
        <v>24</v>
      </c>
      <c r="I10" s="1" t="s">
        <v>25</v>
      </c>
      <c r="K10" s="4">
        <v>0</v>
      </c>
      <c r="M10" s="4">
        <v>0</v>
      </c>
      <c r="O10" s="4">
        <v>112444</v>
      </c>
      <c r="Q10" s="4">
        <v>68032591237.456123</v>
      </c>
      <c r="S10" s="4">
        <v>70382132461.909103</v>
      </c>
      <c r="U10" s="4">
        <v>0</v>
      </c>
      <c r="W10" s="4">
        <v>0</v>
      </c>
      <c r="Y10" s="4">
        <v>0</v>
      </c>
      <c r="AA10" s="4">
        <v>0</v>
      </c>
      <c r="AC10" s="4">
        <v>112444</v>
      </c>
      <c r="AE10" s="15">
        <v>639751</v>
      </c>
      <c r="AG10" s="4">
        <v>70382132461.909103</v>
      </c>
      <c r="AI10" s="4">
        <f t="shared" si="0"/>
        <v>71923123014.738266</v>
      </c>
      <c r="AK10" s="6">
        <v>7.0580086464866465E-2</v>
      </c>
      <c r="AM10" s="24">
        <f t="shared" si="1"/>
        <v>71936161444</v>
      </c>
      <c r="AN10" s="25">
        <f t="shared" ref="AN10:AN15" si="2">$AN$8*AM10</f>
        <v>13038429.261726765</v>
      </c>
      <c r="AO10" s="25">
        <f t="shared" ref="AO10:AO15" si="3">AM10-AN10</f>
        <v>71923123014.738266</v>
      </c>
      <c r="AP10" s="22">
        <f t="shared" ref="AP10:AP15" si="4">AO10/AM10</f>
        <v>0.99981874999999987</v>
      </c>
    </row>
    <row r="11" spans="1:42" ht="21" x14ac:dyDescent="0.25">
      <c r="A11" s="9" t="s">
        <v>40</v>
      </c>
      <c r="C11" s="1" t="s">
        <v>23</v>
      </c>
      <c r="E11" s="1" t="s">
        <v>23</v>
      </c>
      <c r="G11" s="1" t="s">
        <v>41</v>
      </c>
      <c r="I11" s="1" t="s">
        <v>42</v>
      </c>
      <c r="K11" s="4">
        <v>0</v>
      </c>
      <c r="M11" s="4">
        <v>0</v>
      </c>
      <c r="O11" s="4">
        <v>100000</v>
      </c>
      <c r="Q11" s="4">
        <v>65778175544.375</v>
      </c>
      <c r="S11" s="4">
        <v>67721223303.125</v>
      </c>
      <c r="U11" s="4">
        <v>0</v>
      </c>
      <c r="W11" s="4">
        <v>0</v>
      </c>
      <c r="Y11" s="4">
        <v>0</v>
      </c>
      <c r="AA11" s="4">
        <v>0</v>
      </c>
      <c r="AC11" s="4">
        <v>100000</v>
      </c>
      <c r="AE11" s="15">
        <v>693208</v>
      </c>
      <c r="AG11" s="4">
        <v>67721223303.125</v>
      </c>
      <c r="AI11" s="4">
        <f t="shared" si="0"/>
        <v>69308235605</v>
      </c>
      <c r="AK11" s="6">
        <v>6.8014027432121205E-2</v>
      </c>
      <c r="AM11" s="24">
        <f t="shared" si="1"/>
        <v>69320800000</v>
      </c>
      <c r="AN11" s="25">
        <f t="shared" si="2"/>
        <v>12564395.000001701</v>
      </c>
      <c r="AO11" s="25">
        <f t="shared" si="3"/>
        <v>69308235605</v>
      </c>
      <c r="AP11" s="22">
        <f t="shared" si="4"/>
        <v>0.99981874999999998</v>
      </c>
    </row>
    <row r="12" spans="1:42" ht="21" x14ac:dyDescent="0.25">
      <c r="A12" s="9" t="s">
        <v>35</v>
      </c>
      <c r="C12" s="1" t="s">
        <v>23</v>
      </c>
      <c r="E12" s="1" t="s">
        <v>23</v>
      </c>
      <c r="G12" s="1" t="s">
        <v>36</v>
      </c>
      <c r="I12" s="1" t="s">
        <v>37</v>
      </c>
      <c r="K12" s="4">
        <v>0</v>
      </c>
      <c r="M12" s="4">
        <v>0</v>
      </c>
      <c r="O12" s="4">
        <v>100000</v>
      </c>
      <c r="Q12" s="4">
        <v>61912076401.875</v>
      </c>
      <c r="S12" s="4">
        <v>63723348049.375</v>
      </c>
      <c r="U12" s="4">
        <v>0</v>
      </c>
      <c r="W12" s="4">
        <v>0</v>
      </c>
      <c r="Y12" s="4">
        <v>0</v>
      </c>
      <c r="AA12" s="4">
        <v>0</v>
      </c>
      <c r="AC12" s="4">
        <v>100000</v>
      </c>
      <c r="AE12" s="15">
        <v>650778</v>
      </c>
      <c r="AG12" s="4">
        <v>63723348049.375</v>
      </c>
      <c r="AI12" s="4">
        <f t="shared" si="0"/>
        <v>65066004648.75</v>
      </c>
      <c r="AK12" s="6">
        <v>6.3851012602596874E-2</v>
      </c>
      <c r="AM12" s="24">
        <f t="shared" si="1"/>
        <v>65077800000</v>
      </c>
      <c r="AN12" s="25">
        <f t="shared" si="2"/>
        <v>11795351.250001598</v>
      </c>
      <c r="AO12" s="25">
        <f t="shared" si="3"/>
        <v>65066004648.75</v>
      </c>
      <c r="AP12" s="22">
        <f t="shared" si="4"/>
        <v>0.99981874999999998</v>
      </c>
    </row>
    <row r="13" spans="1:42" ht="21" x14ac:dyDescent="0.25">
      <c r="A13" s="9" t="s">
        <v>32</v>
      </c>
      <c r="C13" s="1" t="s">
        <v>23</v>
      </c>
      <c r="E13" s="1" t="s">
        <v>23</v>
      </c>
      <c r="G13" s="1" t="s">
        <v>33</v>
      </c>
      <c r="I13" s="1" t="s">
        <v>34</v>
      </c>
      <c r="K13" s="4">
        <v>0</v>
      </c>
      <c r="M13" s="4">
        <v>0</v>
      </c>
      <c r="O13" s="4">
        <v>50000</v>
      </c>
      <c r="Q13" s="4">
        <v>35407081303.125</v>
      </c>
      <c r="S13" s="4">
        <v>36306418268.75</v>
      </c>
      <c r="U13" s="4">
        <v>0</v>
      </c>
      <c r="W13" s="4">
        <v>0</v>
      </c>
      <c r="Y13" s="4">
        <v>0</v>
      </c>
      <c r="AA13" s="4">
        <v>0</v>
      </c>
      <c r="AC13" s="4">
        <v>50000</v>
      </c>
      <c r="AE13" s="15">
        <v>741323</v>
      </c>
      <c r="AG13" s="4">
        <v>36306418268.75</v>
      </c>
      <c r="AI13" s="4">
        <f t="shared" si="0"/>
        <v>37059431760.3125</v>
      </c>
      <c r="AK13" s="6">
        <v>3.6367412708784658E-2</v>
      </c>
      <c r="AM13" s="24">
        <f t="shared" si="1"/>
        <v>37066150000</v>
      </c>
      <c r="AN13" s="25">
        <f t="shared" si="2"/>
        <v>6718239.6875009099</v>
      </c>
      <c r="AO13" s="25">
        <f t="shared" si="3"/>
        <v>37059431760.3125</v>
      </c>
      <c r="AP13" s="22">
        <f t="shared" si="4"/>
        <v>0.99981874999999998</v>
      </c>
    </row>
    <row r="14" spans="1:42" ht="21" x14ac:dyDescent="0.25">
      <c r="A14" s="9" t="s">
        <v>29</v>
      </c>
      <c r="C14" s="1" t="s">
        <v>23</v>
      </c>
      <c r="E14" s="1" t="s">
        <v>23</v>
      </c>
      <c r="G14" s="1" t="s">
        <v>30</v>
      </c>
      <c r="I14" s="1" t="s">
        <v>31</v>
      </c>
      <c r="K14" s="4">
        <v>0</v>
      </c>
      <c r="M14" s="4">
        <v>0</v>
      </c>
      <c r="O14" s="4">
        <v>30000</v>
      </c>
      <c r="Q14" s="4">
        <v>18180364211.625</v>
      </c>
      <c r="S14" s="4">
        <v>18778995690</v>
      </c>
      <c r="U14" s="4">
        <v>0</v>
      </c>
      <c r="W14" s="4">
        <v>0</v>
      </c>
      <c r="Y14" s="4">
        <v>0</v>
      </c>
      <c r="AA14" s="4">
        <v>0</v>
      </c>
      <c r="AC14" s="4">
        <v>30000</v>
      </c>
      <c r="AE14" s="15">
        <v>637971</v>
      </c>
      <c r="AG14" s="4">
        <v>18778995690</v>
      </c>
      <c r="AI14" s="4">
        <f t="shared" si="0"/>
        <v>19135661032.6875</v>
      </c>
      <c r="AK14" s="6">
        <v>1.8778336557670049E-2</v>
      </c>
      <c r="AM14" s="24">
        <f t="shared" si="1"/>
        <v>19139130000</v>
      </c>
      <c r="AN14" s="25">
        <f t="shared" si="2"/>
        <v>3468967.3125004699</v>
      </c>
      <c r="AO14" s="25">
        <f t="shared" si="3"/>
        <v>19135661032.6875</v>
      </c>
      <c r="AP14" s="22">
        <f t="shared" si="4"/>
        <v>0.99981874999999998</v>
      </c>
    </row>
    <row r="15" spans="1:42" ht="21" x14ac:dyDescent="0.25">
      <c r="A15" s="9" t="s">
        <v>26</v>
      </c>
      <c r="C15" s="1" t="s">
        <v>23</v>
      </c>
      <c r="E15" s="1" t="s">
        <v>23</v>
      </c>
      <c r="G15" s="1" t="s">
        <v>27</v>
      </c>
      <c r="I15" s="1" t="s">
        <v>28</v>
      </c>
      <c r="K15" s="4">
        <v>0</v>
      </c>
      <c r="M15" s="4">
        <v>0</v>
      </c>
      <c r="O15" s="4">
        <v>20000</v>
      </c>
      <c r="Q15" s="4">
        <v>15337739530.75</v>
      </c>
      <c r="S15" s="4">
        <v>15726589039</v>
      </c>
      <c r="U15" s="4">
        <v>0</v>
      </c>
      <c r="W15" s="4">
        <v>0</v>
      </c>
      <c r="Y15" s="4">
        <v>0</v>
      </c>
      <c r="AA15" s="4">
        <v>0</v>
      </c>
      <c r="AC15" s="4">
        <v>20000</v>
      </c>
      <c r="AE15" s="15">
        <v>800739</v>
      </c>
      <c r="AG15" s="4">
        <v>15726589039</v>
      </c>
      <c r="AI15" s="4">
        <f t="shared" si="0"/>
        <v>16011877321.125</v>
      </c>
      <c r="AK15" s="6">
        <v>1.5712883957475766E-2</v>
      </c>
      <c r="AM15" s="24">
        <f t="shared" si="1"/>
        <v>16014780000</v>
      </c>
      <c r="AN15" s="25">
        <f t="shared" si="2"/>
        <v>2902678.875000393</v>
      </c>
      <c r="AO15" s="25">
        <f t="shared" si="3"/>
        <v>16011877321.125</v>
      </c>
      <c r="AP15" s="22">
        <f t="shared" si="4"/>
        <v>0.99981874999999998</v>
      </c>
    </row>
    <row r="16" spans="1:42" ht="19.5" thickBot="1" x14ac:dyDescent="0.3">
      <c r="Q16" s="8">
        <f>SUM(Q9:Q15)</f>
        <v>360826578466.78711</v>
      </c>
      <c r="S16" s="8">
        <f>SUM(S9:S15)</f>
        <v>372055941771.71912</v>
      </c>
      <c r="W16" s="8">
        <f>SUM(W9:W15)</f>
        <v>0</v>
      </c>
      <c r="AA16" s="8">
        <f>SUM(AA9:AA15)</f>
        <v>0</v>
      </c>
      <c r="AG16" s="8">
        <f>SUM(AG9:AG15)</f>
        <v>372055941771.71912</v>
      </c>
      <c r="AI16" s="8">
        <f>SUM(AI9:AI15)</f>
        <v>379936177208.12128</v>
      </c>
      <c r="AK16" s="7">
        <f>SUM(AK9:AK15)</f>
        <v>0.372841544060663</v>
      </c>
      <c r="AM16" s="22"/>
      <c r="AN16" s="22"/>
      <c r="AO16" s="26">
        <f>SUM(AO9:AO15)</f>
        <v>379936177208.12128</v>
      </c>
      <c r="AP16" s="26"/>
    </row>
    <row r="17" spans="33:37" ht="19.5" thickTop="1" x14ac:dyDescent="0.25"/>
    <row r="18" spans="33:37" ht="18.600000000000001" customHeight="1" x14ac:dyDescent="0.25">
      <c r="AG18" s="27"/>
      <c r="AH18" s="14"/>
      <c r="AI18" s="14"/>
      <c r="AJ18" s="14"/>
      <c r="AK18" s="14"/>
    </row>
    <row r="19" spans="33:37" ht="18.600000000000001" customHeight="1" x14ac:dyDescent="0.25">
      <c r="AG19" s="27"/>
      <c r="AH19" s="14"/>
      <c r="AI19" s="14"/>
      <c r="AJ19" s="14"/>
      <c r="AK19" s="14"/>
    </row>
    <row r="23" spans="33:37" hidden="1" x14ac:dyDescent="0.25">
      <c r="AG23" s="4">
        <v>1019028547812</v>
      </c>
    </row>
    <row r="24" spans="33:37" x14ac:dyDescent="0.25">
      <c r="AG24" s="4"/>
    </row>
    <row r="25" spans="33:37" x14ac:dyDescent="0.25">
      <c r="AG25" s="4"/>
    </row>
    <row r="26" spans="33:37" x14ac:dyDescent="0.25">
      <c r="AG26" s="4"/>
    </row>
    <row r="27" spans="33:37" x14ac:dyDescent="0.25">
      <c r="AG27" s="4"/>
    </row>
    <row r="28" spans="33:37" x14ac:dyDescent="0.25">
      <c r="AG28" s="4"/>
    </row>
    <row r="29" spans="33:37" x14ac:dyDescent="0.25">
      <c r="AG29" s="4"/>
    </row>
    <row r="30" spans="33:37" x14ac:dyDescent="0.25">
      <c r="AG30" s="4"/>
    </row>
    <row r="31" spans="33:37" x14ac:dyDescent="0.25">
      <c r="AG31" s="4"/>
    </row>
  </sheetData>
  <sortState xmlns:xlrd2="http://schemas.microsoft.com/office/spreadsheetml/2017/richdata2" ref="A9:AK15">
    <sortCondition descending="1" ref="AG9:AG15"/>
  </sortState>
  <mergeCells count="36">
    <mergeCell ref="A6:M6"/>
    <mergeCell ref="O7:O8"/>
    <mergeCell ref="Q7:Q8"/>
    <mergeCell ref="B7:B8"/>
    <mergeCell ref="D7:D8"/>
    <mergeCell ref="F7:F8"/>
    <mergeCell ref="H7:H8"/>
    <mergeCell ref="J7:J8"/>
    <mergeCell ref="L7:L8"/>
    <mergeCell ref="N7:N8"/>
    <mergeCell ref="A7:A8"/>
    <mergeCell ref="C7:C8"/>
    <mergeCell ref="E7:E8"/>
    <mergeCell ref="G7:G8"/>
    <mergeCell ref="I7:I8"/>
    <mergeCell ref="U7:W7"/>
    <mergeCell ref="P7:P8"/>
    <mergeCell ref="R7:R8"/>
    <mergeCell ref="K7:K8"/>
    <mergeCell ref="M7:M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U12"/>
  <sheetViews>
    <sheetView rightToLeft="1" view="pageBreakPreview" topLeftCell="B4" zoomScale="115" zoomScaleNormal="100" zoomScaleSheetLayoutView="115" workbookViewId="0">
      <selection activeCell="S8" sqref="S8"/>
    </sheetView>
  </sheetViews>
  <sheetFormatPr defaultColWidth="9.140625" defaultRowHeight="18.75" x14ac:dyDescent="0.25"/>
  <cols>
    <col min="1" max="1" width="24.42578125" style="1" customWidth="1"/>
    <col min="2" max="2" width="1" style="1" customWidth="1"/>
    <col min="3" max="3" width="22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0.85546875" style="1" bestFit="1" customWidth="1"/>
    <col min="14" max="14" width="1" style="1" customWidth="1"/>
    <col min="15" max="15" width="11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17.7109375" style="1" customWidth="1"/>
    <col min="22" max="16384" width="9.140625" style="1"/>
  </cols>
  <sheetData>
    <row r="2" spans="1:21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ht="30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1" ht="30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21" ht="30" x14ac:dyDescent="0.25">
      <c r="A6" s="37" t="s">
        <v>44</v>
      </c>
      <c r="C6" s="35" t="s">
        <v>45</v>
      </c>
      <c r="D6" s="35" t="s">
        <v>45</v>
      </c>
      <c r="E6" s="35" t="s">
        <v>45</v>
      </c>
      <c r="F6" s="35" t="s">
        <v>45</v>
      </c>
      <c r="G6" s="35" t="s">
        <v>45</v>
      </c>
      <c r="H6" s="35" t="s">
        <v>45</v>
      </c>
      <c r="I6" s="35" t="s">
        <v>45</v>
      </c>
      <c r="K6" s="35" t="s">
        <v>5</v>
      </c>
      <c r="M6" s="35" t="s">
        <v>4</v>
      </c>
      <c r="N6" s="35" t="s">
        <v>4</v>
      </c>
      <c r="O6" s="35" t="s">
        <v>4</v>
      </c>
      <c r="Q6" s="35" t="s">
        <v>92</v>
      </c>
      <c r="R6" s="35" t="s">
        <v>5</v>
      </c>
      <c r="S6" s="35" t="s">
        <v>5</v>
      </c>
    </row>
    <row r="7" spans="1:21" ht="37.5" customHeight="1" x14ac:dyDescent="0.25">
      <c r="A7" s="35" t="s">
        <v>44</v>
      </c>
      <c r="C7" s="35" t="s">
        <v>46</v>
      </c>
      <c r="E7" s="35" t="s">
        <v>47</v>
      </c>
      <c r="G7" s="35" t="s">
        <v>48</v>
      </c>
      <c r="I7" s="35" t="s">
        <v>20</v>
      </c>
      <c r="K7" s="35" t="s">
        <v>49</v>
      </c>
      <c r="M7" s="35" t="s">
        <v>50</v>
      </c>
      <c r="O7" s="35" t="s">
        <v>51</v>
      </c>
      <c r="Q7" s="35" t="s">
        <v>49</v>
      </c>
      <c r="S7" s="35" t="s">
        <v>43</v>
      </c>
    </row>
    <row r="8" spans="1:21" ht="21" x14ac:dyDescent="0.25">
      <c r="A8" s="9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4">
        <v>353183356</v>
      </c>
      <c r="M8" s="4">
        <v>0</v>
      </c>
      <c r="O8" s="4">
        <v>218140897</v>
      </c>
      <c r="Q8" s="4">
        <v>135042459</v>
      </c>
      <c r="S8" s="20">
        <v>1E-4</v>
      </c>
      <c r="U8" s="4"/>
    </row>
    <row r="9" spans="1:21" ht="20.25" customHeight="1" x14ac:dyDescent="0.25">
      <c r="A9" s="9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4">
        <v>959104</v>
      </c>
      <c r="M9" s="4">
        <v>6257</v>
      </c>
      <c r="O9" s="4">
        <v>38160</v>
      </c>
      <c r="Q9" s="4">
        <v>927201</v>
      </c>
      <c r="S9" s="20">
        <v>0</v>
      </c>
      <c r="U9" s="18"/>
    </row>
    <row r="10" spans="1:21" ht="19.5" thickBot="1" x14ac:dyDescent="0.3">
      <c r="K10" s="8">
        <f>SUM(K8:K9)</f>
        <v>354142460</v>
      </c>
      <c r="M10" s="8">
        <f>SUM(M8:M9)</f>
        <v>6257</v>
      </c>
      <c r="O10" s="8">
        <f>SUM(O8:O9)</f>
        <v>218179057</v>
      </c>
      <c r="Q10" s="8">
        <f>SUM(Q8:Q9)</f>
        <v>135969660</v>
      </c>
      <c r="S10" s="21">
        <f>S8</f>
        <v>1E-4</v>
      </c>
    </row>
    <row r="11" spans="1:21" ht="19.5" thickTop="1" x14ac:dyDescent="0.25"/>
    <row r="12" spans="1:21" x14ac:dyDescent="0.25">
      <c r="S12" s="19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0"/>
  <sheetViews>
    <sheetView rightToLeft="1" view="pageBreakPreview" zoomScaleNormal="100" zoomScaleSheetLayoutView="100" workbookViewId="0">
      <selection activeCell="K8" sqref="K8"/>
    </sheetView>
  </sheetViews>
  <sheetFormatPr defaultColWidth="9.140625" defaultRowHeight="18.75" x14ac:dyDescent="0.25"/>
  <cols>
    <col min="1" max="1" width="21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25">
      <c r="A4" s="32" t="s">
        <v>93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30" x14ac:dyDescent="0.25">
      <c r="A6" s="35" t="s">
        <v>59</v>
      </c>
      <c r="B6" s="35" t="s">
        <v>59</v>
      </c>
      <c r="C6" s="35" t="s">
        <v>59</v>
      </c>
      <c r="D6" s="35" t="s">
        <v>59</v>
      </c>
      <c r="E6" s="35" t="s">
        <v>59</v>
      </c>
      <c r="F6" s="35" t="s">
        <v>59</v>
      </c>
      <c r="G6" s="35" t="s">
        <v>59</v>
      </c>
      <c r="I6" s="35" t="s">
        <v>60</v>
      </c>
      <c r="J6" s="35" t="s">
        <v>60</v>
      </c>
      <c r="K6" s="35" t="s">
        <v>60</v>
      </c>
      <c r="L6" s="35" t="s">
        <v>60</v>
      </c>
      <c r="M6" s="35" t="s">
        <v>60</v>
      </c>
      <c r="O6" s="35" t="s">
        <v>61</v>
      </c>
      <c r="P6" s="35" t="s">
        <v>61</v>
      </c>
      <c r="Q6" s="35" t="s">
        <v>61</v>
      </c>
      <c r="R6" s="35" t="s">
        <v>61</v>
      </c>
      <c r="S6" s="35" t="s">
        <v>61</v>
      </c>
    </row>
    <row r="7" spans="1:19" ht="37.5" customHeight="1" x14ac:dyDescent="0.25">
      <c r="A7" s="35" t="s">
        <v>62</v>
      </c>
      <c r="C7" s="35" t="s">
        <v>63</v>
      </c>
      <c r="E7" s="35" t="s">
        <v>19</v>
      </c>
      <c r="G7" s="35" t="s">
        <v>20</v>
      </c>
      <c r="I7" s="35" t="s">
        <v>64</v>
      </c>
      <c r="K7" s="35" t="s">
        <v>65</v>
      </c>
      <c r="M7" s="35" t="s">
        <v>66</v>
      </c>
      <c r="O7" s="35" t="s">
        <v>64</v>
      </c>
      <c r="Q7" s="35" t="s">
        <v>65</v>
      </c>
      <c r="S7" s="35" t="s">
        <v>66</v>
      </c>
    </row>
    <row r="8" spans="1:19" ht="21" x14ac:dyDescent="0.25">
      <c r="A8" s="3" t="s">
        <v>52</v>
      </c>
      <c r="C8" s="4">
        <v>13</v>
      </c>
      <c r="E8" s="1" t="s">
        <v>67</v>
      </c>
      <c r="G8" s="1">
        <v>0</v>
      </c>
      <c r="I8" s="4">
        <v>6257</v>
      </c>
      <c r="K8" s="4">
        <v>0</v>
      </c>
      <c r="M8" s="4">
        <f>I8</f>
        <v>6257</v>
      </c>
      <c r="O8" s="4">
        <f>19104+M8</f>
        <v>25361</v>
      </c>
      <c r="Q8" s="4">
        <v>0</v>
      </c>
      <c r="S8" s="4">
        <f>O8</f>
        <v>25361</v>
      </c>
    </row>
    <row r="9" spans="1:19" ht="20.25" customHeight="1" thickBot="1" x14ac:dyDescent="0.3">
      <c r="I9" s="8">
        <f>SUM(I8)</f>
        <v>6257</v>
      </c>
      <c r="K9" s="8">
        <f>SUM(K8)</f>
        <v>0</v>
      </c>
      <c r="M9" s="8">
        <f>SUM(M8)</f>
        <v>6257</v>
      </c>
      <c r="O9" s="8">
        <f>SUM(O8)</f>
        <v>25361</v>
      </c>
      <c r="Q9" s="8">
        <f>SUM(Q8)</f>
        <v>0</v>
      </c>
      <c r="S9" s="8">
        <f>SUM(S8)</f>
        <v>25361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6"/>
  <sheetViews>
    <sheetView rightToLeft="1" view="pageBreakPreview" topLeftCell="B4" zoomScaleNormal="100" zoomScaleSheetLayoutView="100" workbookViewId="0">
      <selection activeCell="M8" sqref="M8"/>
    </sheetView>
  </sheetViews>
  <sheetFormatPr defaultColWidth="9.140625" defaultRowHeight="18.75" x14ac:dyDescent="0.25"/>
  <cols>
    <col min="1" max="1" width="29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">
        <v>93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30" x14ac:dyDescent="0.25">
      <c r="A6" s="37" t="s">
        <v>62</v>
      </c>
      <c r="C6" s="35" t="s">
        <v>60</v>
      </c>
      <c r="D6" s="35" t="s">
        <v>60</v>
      </c>
      <c r="E6" s="35" t="s">
        <v>60</v>
      </c>
      <c r="F6" s="35" t="s">
        <v>60</v>
      </c>
      <c r="G6" s="35" t="s">
        <v>60</v>
      </c>
      <c r="H6" s="35" t="s">
        <v>60</v>
      </c>
      <c r="I6" s="35" t="s">
        <v>60</v>
      </c>
      <c r="K6" s="35" t="s">
        <v>61</v>
      </c>
      <c r="L6" s="35" t="s">
        <v>61</v>
      </c>
      <c r="M6" s="35" t="s">
        <v>61</v>
      </c>
      <c r="N6" s="35" t="s">
        <v>61</v>
      </c>
      <c r="O6" s="35" t="s">
        <v>61</v>
      </c>
      <c r="P6" s="35" t="s">
        <v>61</v>
      </c>
      <c r="Q6" s="35" t="s">
        <v>61</v>
      </c>
    </row>
    <row r="7" spans="1:17" ht="37.5" customHeight="1" x14ac:dyDescent="0.25">
      <c r="A7" s="35" t="s">
        <v>62</v>
      </c>
      <c r="C7" s="35" t="s">
        <v>74</v>
      </c>
      <c r="E7" s="35" t="s">
        <v>71</v>
      </c>
      <c r="G7" s="35" t="s">
        <v>72</v>
      </c>
      <c r="I7" s="35" t="s">
        <v>75</v>
      </c>
      <c r="K7" s="35" t="s">
        <v>74</v>
      </c>
      <c r="M7" s="35" t="s">
        <v>71</v>
      </c>
      <c r="O7" s="35" t="s">
        <v>72</v>
      </c>
      <c r="Q7" s="35" t="s">
        <v>75</v>
      </c>
    </row>
    <row r="8" spans="1:17" ht="21" x14ac:dyDescent="0.25">
      <c r="A8" s="3" t="s">
        <v>29</v>
      </c>
      <c r="C8" s="4">
        <v>0</v>
      </c>
      <c r="E8" s="4">
        <f>'درآمد ناشی از تغییر قیمت اوراق'!I8</f>
        <v>2014608865.947998</v>
      </c>
      <c r="G8" s="4">
        <v>0</v>
      </c>
      <c r="I8" s="4">
        <f>E8</f>
        <v>2014608865.947998</v>
      </c>
      <c r="K8" s="4">
        <v>0</v>
      </c>
      <c r="M8" s="4">
        <f>'درآمد ناشی از تغییر قیمت اوراق'!Q8</f>
        <v>7337091351.1139984</v>
      </c>
      <c r="O8" s="4">
        <v>0</v>
      </c>
      <c r="Q8" s="4">
        <f t="shared" ref="Q8:Q14" si="0">M8</f>
        <v>7337091351.1139984</v>
      </c>
    </row>
    <row r="9" spans="1:17" ht="20.25" customHeight="1" x14ac:dyDescent="0.25">
      <c r="A9" s="3" t="s">
        <v>26</v>
      </c>
      <c r="C9" s="4">
        <v>0</v>
      </c>
      <c r="E9" s="4">
        <f>'درآمد ناشی از تغییر قیمت اوراق'!I9</f>
        <v>1540990552.8291626</v>
      </c>
      <c r="G9" s="4">
        <v>0</v>
      </c>
      <c r="I9" s="4">
        <f t="shared" ref="I9:I13" si="1">E9</f>
        <v>1540990552.8291626</v>
      </c>
      <c r="K9" s="4">
        <v>0</v>
      </c>
      <c r="M9" s="4">
        <f>'درآمد ناشی از تغییر قیمت اوراق'!Q9</f>
        <v>5240177329.6797638</v>
      </c>
      <c r="O9" s="4">
        <v>0</v>
      </c>
      <c r="Q9" s="4">
        <f t="shared" si="0"/>
        <v>5240177329.6797638</v>
      </c>
    </row>
    <row r="10" spans="1:17" ht="21" x14ac:dyDescent="0.25">
      <c r="A10" s="3" t="s">
        <v>38</v>
      </c>
      <c r="C10" s="4">
        <v>0</v>
      </c>
      <c r="E10" s="4">
        <f>'درآمد ناشی از تغییر قیمت اوراق'!I10</f>
        <v>1587012301.875</v>
      </c>
      <c r="G10" s="4">
        <v>0</v>
      </c>
      <c r="I10" s="4">
        <f t="shared" si="1"/>
        <v>1587012301.875</v>
      </c>
      <c r="K10" s="4">
        <v>0</v>
      </c>
      <c r="M10" s="4">
        <f>'درآمد ناشی از تغییر قیمت اوراق'!Q10</f>
        <v>4735741491.25</v>
      </c>
      <c r="O10" s="4">
        <v>0</v>
      </c>
      <c r="Q10" s="4">
        <f t="shared" si="0"/>
        <v>4735741491.25</v>
      </c>
    </row>
    <row r="11" spans="1:17" ht="21" x14ac:dyDescent="0.25">
      <c r="A11" s="3" t="s">
        <v>40</v>
      </c>
      <c r="C11" s="4">
        <v>0</v>
      </c>
      <c r="E11" s="4">
        <f>'درآمد ناشی از تغییر قیمت اوراق'!I11</f>
        <v>1342656599.375</v>
      </c>
      <c r="G11" s="4">
        <v>0</v>
      </c>
      <c r="I11" s="4">
        <f t="shared" si="1"/>
        <v>1342656599.375</v>
      </c>
      <c r="K11" s="4">
        <v>0</v>
      </c>
      <c r="M11" s="4">
        <f>'درآمد ناشی از تغییر قیمت اوراق'!Q11</f>
        <v>4678651840.625</v>
      </c>
      <c r="O11" s="4">
        <v>0</v>
      </c>
      <c r="Q11" s="4">
        <f t="shared" si="0"/>
        <v>4678651840.625</v>
      </c>
    </row>
    <row r="12" spans="1:17" ht="21" x14ac:dyDescent="0.25">
      <c r="A12" s="3" t="s">
        <v>22</v>
      </c>
      <c r="C12" s="4">
        <v>0</v>
      </c>
      <c r="E12" s="4">
        <f>'درآمد ناشی از تغییر قیمت اوراق'!I12</f>
        <v>753013491.5625</v>
      </c>
      <c r="G12" s="4">
        <v>0</v>
      </c>
      <c r="I12" s="4">
        <f t="shared" si="1"/>
        <v>753013491.5625</v>
      </c>
      <c r="K12" s="4">
        <v>0</v>
      </c>
      <c r="M12" s="4">
        <f>'درآمد ناشی از تغییر قیمت اوراق'!Q12</f>
        <v>2391766413.75</v>
      </c>
      <c r="O12" s="4">
        <v>0</v>
      </c>
      <c r="Q12" s="4">
        <f t="shared" si="0"/>
        <v>2391766413.75</v>
      </c>
    </row>
    <row r="13" spans="1:17" ht="21" x14ac:dyDescent="0.25">
      <c r="A13" s="3" t="s">
        <v>35</v>
      </c>
      <c r="C13" s="4">
        <v>0</v>
      </c>
      <c r="E13" s="4">
        <f>'درآمد ناشی از تغییر قیمت اوراق'!I13</f>
        <v>356665342.6875</v>
      </c>
      <c r="G13" s="4">
        <v>0</v>
      </c>
      <c r="I13" s="4">
        <f t="shared" si="1"/>
        <v>356665342.6875</v>
      </c>
      <c r="K13" s="4">
        <v>0</v>
      </c>
      <c r="M13" s="4">
        <f>'درآمد ناشی از تغییر قیمت اوراق'!Q13</f>
        <v>1017805489.3125</v>
      </c>
      <c r="O13" s="4">
        <v>0</v>
      </c>
      <c r="Q13" s="4">
        <f t="shared" si="0"/>
        <v>1017805489.3125</v>
      </c>
    </row>
    <row r="14" spans="1:17" ht="21" x14ac:dyDescent="0.25">
      <c r="A14" s="3" t="s">
        <v>32</v>
      </c>
      <c r="C14" s="4">
        <v>0</v>
      </c>
      <c r="E14" s="4">
        <f>'درآمد ناشی از تغییر قیمت اوراق'!I14</f>
        <v>285288282.125</v>
      </c>
      <c r="G14" s="4">
        <v>0</v>
      </c>
      <c r="I14" s="4">
        <f>E14</f>
        <v>285288282.125</v>
      </c>
      <c r="K14" s="4">
        <v>0</v>
      </c>
      <c r="M14" s="4">
        <f>'درآمد ناشی از تغییر قیمت اوراق'!Q14</f>
        <v>974483342.875</v>
      </c>
      <c r="O14" s="4">
        <v>0</v>
      </c>
      <c r="Q14" s="4">
        <f t="shared" si="0"/>
        <v>974483342.875</v>
      </c>
    </row>
    <row r="15" spans="1:17" ht="19.5" thickBot="1" x14ac:dyDescent="0.3">
      <c r="C15" s="8">
        <f>SUM(C8:C14)</f>
        <v>0</v>
      </c>
      <c r="E15" s="8">
        <f>SUM(E8:E14)</f>
        <v>7880235436.4021606</v>
      </c>
      <c r="G15" s="8">
        <f>SUM(G8:G14)</f>
        <v>0</v>
      </c>
      <c r="I15" s="8">
        <f>SUM(I8:I14)</f>
        <v>7880235436.4021606</v>
      </c>
      <c r="K15" s="8">
        <f>SUM(K8:K14)</f>
        <v>0</v>
      </c>
      <c r="M15" s="8">
        <f>SUM(M8:M14)</f>
        <v>26375717258.606262</v>
      </c>
      <c r="O15" s="8">
        <f>SUM(O8:O14)</f>
        <v>0</v>
      </c>
      <c r="Q15" s="8">
        <f>SUM(Q8:Q14)</f>
        <v>26375717258.606262</v>
      </c>
    </row>
    <row r="16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T25"/>
  <sheetViews>
    <sheetView rightToLeft="1" view="pageBreakPreview" topLeftCell="A4" zoomScaleNormal="100" zoomScaleSheetLayoutView="100" workbookViewId="0">
      <selection activeCell="M14" sqref="M14"/>
    </sheetView>
  </sheetViews>
  <sheetFormatPr defaultColWidth="9.140625" defaultRowHeight="18.75" x14ac:dyDescent="0.25"/>
  <cols>
    <col min="1" max="1" width="38" style="1" bestFit="1" customWidth="1"/>
    <col min="2" max="2" width="1" style="1" customWidth="1"/>
    <col min="3" max="3" width="9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7109375" style="1" customWidth="1"/>
    <col min="10" max="10" width="1" style="1" customWidth="1"/>
    <col min="11" max="11" width="9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21.7109375" style="1" customWidth="1"/>
    <col min="18" max="18" width="1" style="1" customWidth="1"/>
    <col min="19" max="19" width="12.140625" style="1" bestFit="1" customWidth="1"/>
    <col min="20" max="16384" width="9.140625" style="1"/>
  </cols>
  <sheetData>
    <row r="2" spans="1:20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0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0" ht="30" x14ac:dyDescent="0.25">
      <c r="A4" s="32" t="s">
        <v>93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20" ht="30" x14ac:dyDescent="0.25">
      <c r="A6" s="32"/>
      <c r="C6" s="35" t="s">
        <v>60</v>
      </c>
      <c r="D6" s="35" t="s">
        <v>60</v>
      </c>
      <c r="E6" s="35" t="s">
        <v>60</v>
      </c>
      <c r="F6" s="35" t="s">
        <v>60</v>
      </c>
      <c r="G6" s="35" t="s">
        <v>60</v>
      </c>
      <c r="H6" s="35" t="s">
        <v>60</v>
      </c>
      <c r="I6" s="35" t="s">
        <v>60</v>
      </c>
      <c r="K6" s="35" t="s">
        <v>61</v>
      </c>
      <c r="L6" s="35" t="s">
        <v>61</v>
      </c>
      <c r="M6" s="35" t="s">
        <v>61</v>
      </c>
      <c r="N6" s="35" t="s">
        <v>61</v>
      </c>
      <c r="O6" s="35" t="s">
        <v>61</v>
      </c>
      <c r="P6" s="35" t="s">
        <v>61</v>
      </c>
      <c r="Q6" s="35" t="s">
        <v>61</v>
      </c>
    </row>
    <row r="7" spans="1:20" ht="58.5" customHeight="1" x14ac:dyDescent="0.25">
      <c r="A7" s="32"/>
      <c r="C7" s="35" t="s">
        <v>6</v>
      </c>
      <c r="E7" s="35" t="s">
        <v>68</v>
      </c>
      <c r="G7" s="35" t="s">
        <v>69</v>
      </c>
      <c r="I7" s="34" t="s">
        <v>70</v>
      </c>
      <c r="K7" s="13" t="s">
        <v>6</v>
      </c>
      <c r="M7" s="35" t="s">
        <v>68</v>
      </c>
      <c r="O7" s="35" t="s">
        <v>69</v>
      </c>
      <c r="Q7" s="34" t="s">
        <v>70</v>
      </c>
    </row>
    <row r="8" spans="1:20" ht="21" x14ac:dyDescent="0.25">
      <c r="A8" s="3" t="s">
        <v>84</v>
      </c>
      <c r="C8" s="4">
        <v>153440</v>
      </c>
      <c r="E8" s="4">
        <f>'اوراق مشارکت'!AI9</f>
        <v>101431843825.508</v>
      </c>
      <c r="G8" s="4">
        <f>'اوراق مشارکت'!AG9</f>
        <v>99417234959.559998</v>
      </c>
      <c r="I8" s="4">
        <f>E8-G8</f>
        <v>2014608865.947998</v>
      </c>
      <c r="K8" s="4">
        <v>30000</v>
      </c>
      <c r="M8" s="4">
        <f>E8</f>
        <v>101431843825.508</v>
      </c>
      <c r="O8" s="4">
        <v>94094752474.393997</v>
      </c>
      <c r="Q8" s="4">
        <f t="shared" ref="Q8:Q14" si="0">M8-O8</f>
        <v>7337091351.1139984</v>
      </c>
      <c r="S8" s="4"/>
      <c r="T8" s="4"/>
    </row>
    <row r="9" spans="1:20" ht="20.25" customHeight="1" x14ac:dyDescent="0.25">
      <c r="A9" s="3" t="s">
        <v>85</v>
      </c>
      <c r="C9" s="4">
        <v>112444</v>
      </c>
      <c r="E9" s="4">
        <f>'اوراق مشارکت'!AI10</f>
        <v>71923123014.738266</v>
      </c>
      <c r="G9" s="4">
        <f>'اوراق مشارکت'!AG10</f>
        <v>70382132461.909103</v>
      </c>
      <c r="I9" s="4">
        <f t="shared" ref="I9:I14" si="1">E9-G9</f>
        <v>1540990552.8291626</v>
      </c>
      <c r="K9" s="4">
        <v>20000</v>
      </c>
      <c r="M9" s="4">
        <f t="shared" ref="M9:M14" si="2">E9</f>
        <v>71923123014.738266</v>
      </c>
      <c r="O9" s="4">
        <v>66682945685.058502</v>
      </c>
      <c r="Q9" s="4">
        <f t="shared" si="0"/>
        <v>5240177329.6797638</v>
      </c>
      <c r="S9" s="4"/>
      <c r="T9" s="4"/>
    </row>
    <row r="10" spans="1:20" ht="21" x14ac:dyDescent="0.25">
      <c r="A10" s="3" t="s">
        <v>86</v>
      </c>
      <c r="C10" s="4">
        <v>100000</v>
      </c>
      <c r="E10" s="4">
        <f>'اوراق مشارکت'!AI11</f>
        <v>69308235605</v>
      </c>
      <c r="G10" s="4">
        <f>'اوراق مشارکت'!AG11</f>
        <v>67721223303.125</v>
      </c>
      <c r="I10" s="4">
        <f t="shared" si="1"/>
        <v>1587012301.875</v>
      </c>
      <c r="K10" s="4">
        <v>153440</v>
      </c>
      <c r="M10" s="4">
        <f t="shared" si="2"/>
        <v>69308235605</v>
      </c>
      <c r="O10" s="4">
        <v>64572494113.75</v>
      </c>
      <c r="Q10" s="4">
        <f t="shared" si="0"/>
        <v>4735741491.25</v>
      </c>
      <c r="S10" s="4"/>
      <c r="T10" s="4"/>
    </row>
    <row r="11" spans="1:20" ht="21" x14ac:dyDescent="0.25">
      <c r="A11" s="3" t="s">
        <v>87</v>
      </c>
      <c r="C11" s="4">
        <v>100000</v>
      </c>
      <c r="E11" s="4">
        <f>'اوراق مشارکت'!AI12</f>
        <v>65066004648.75</v>
      </c>
      <c r="G11" s="4">
        <f>'اوراق مشارکت'!AG12</f>
        <v>63723348049.375</v>
      </c>
      <c r="I11" s="4">
        <f t="shared" si="1"/>
        <v>1342656599.375</v>
      </c>
      <c r="K11" s="4">
        <v>100000</v>
      </c>
      <c r="M11" s="4">
        <f t="shared" si="2"/>
        <v>65066004648.75</v>
      </c>
      <c r="O11" s="4">
        <v>60387352808.125</v>
      </c>
      <c r="Q11" s="4">
        <f t="shared" si="0"/>
        <v>4678651840.625</v>
      </c>
      <c r="S11" s="4"/>
      <c r="T11" s="4"/>
    </row>
    <row r="12" spans="1:20" ht="21" x14ac:dyDescent="0.25">
      <c r="A12" s="3" t="s">
        <v>88</v>
      </c>
      <c r="C12" s="4">
        <v>50000</v>
      </c>
      <c r="E12" s="4">
        <f>'اوراق مشارکت'!AI13</f>
        <v>37059431760.3125</v>
      </c>
      <c r="G12" s="4">
        <f>'اوراق مشارکت'!AG13</f>
        <v>36306418268.75</v>
      </c>
      <c r="I12" s="4">
        <f t="shared" si="1"/>
        <v>753013491.5625</v>
      </c>
      <c r="K12" s="4">
        <v>112444</v>
      </c>
      <c r="M12" s="4">
        <f t="shared" si="2"/>
        <v>37059431760.3125</v>
      </c>
      <c r="O12" s="4">
        <v>34667665346.5625</v>
      </c>
      <c r="Q12" s="4">
        <f t="shared" si="0"/>
        <v>2391766413.75</v>
      </c>
      <c r="S12" s="4"/>
      <c r="T12" s="4"/>
    </row>
    <row r="13" spans="1:20" ht="21" x14ac:dyDescent="0.25">
      <c r="A13" s="3" t="s">
        <v>89</v>
      </c>
      <c r="C13" s="4">
        <v>30000</v>
      </c>
      <c r="E13" s="4">
        <f>'اوراق مشارکت'!AI14</f>
        <v>19135661032.6875</v>
      </c>
      <c r="G13" s="4">
        <f>'اوراق مشارکت'!AG14</f>
        <v>18778995690</v>
      </c>
      <c r="I13" s="4">
        <f t="shared" si="1"/>
        <v>356665342.6875</v>
      </c>
      <c r="K13" s="4">
        <v>100000</v>
      </c>
      <c r="M13" s="4">
        <f t="shared" si="2"/>
        <v>19135661032.6875</v>
      </c>
      <c r="O13" s="4">
        <v>18117855543.375</v>
      </c>
      <c r="Q13" s="4">
        <f t="shared" si="0"/>
        <v>1017805489.3125</v>
      </c>
      <c r="S13" s="4"/>
      <c r="T13" s="4"/>
    </row>
    <row r="14" spans="1:20" ht="21" x14ac:dyDescent="0.25">
      <c r="A14" s="3" t="s">
        <v>90</v>
      </c>
      <c r="C14" s="4">
        <v>20000</v>
      </c>
      <c r="E14" s="4">
        <f>'اوراق مشارکت'!AI15</f>
        <v>16011877321.125</v>
      </c>
      <c r="G14" s="4">
        <f>'اوراق مشارکت'!AG15</f>
        <v>15726589039</v>
      </c>
      <c r="I14" s="4">
        <f t="shared" si="1"/>
        <v>285288282.125</v>
      </c>
      <c r="K14" s="4">
        <v>50000</v>
      </c>
      <c r="M14" s="4">
        <f t="shared" si="2"/>
        <v>16011877321.125</v>
      </c>
      <c r="O14" s="4">
        <v>15037393978.25</v>
      </c>
      <c r="Q14" s="4">
        <f t="shared" si="0"/>
        <v>974483342.875</v>
      </c>
      <c r="S14" s="4"/>
      <c r="T14" s="4"/>
    </row>
    <row r="15" spans="1:20" ht="19.5" thickBot="1" x14ac:dyDescent="0.3">
      <c r="E15" s="8">
        <f>SUM(E8:E14)</f>
        <v>379936177208.12128</v>
      </c>
      <c r="G15" s="8">
        <f>SUM(G8:G14)</f>
        <v>372055941771.71912</v>
      </c>
      <c r="I15" s="8">
        <f>SUM(I8:I14)</f>
        <v>7880235436.4021606</v>
      </c>
      <c r="M15" s="8">
        <f>SUM(M8:M14)</f>
        <v>379936177208.12128</v>
      </c>
      <c r="O15" s="8">
        <f>SUM(O8:O14)</f>
        <v>353560459949.51501</v>
      </c>
      <c r="Q15" s="8">
        <f>SUM(Q8:Q14)</f>
        <v>26375717258.606262</v>
      </c>
      <c r="S15" s="4"/>
      <c r="T15" s="4"/>
    </row>
    <row r="16" spans="1:20" ht="19.5" thickTop="1" x14ac:dyDescent="0.25"/>
    <row r="17" spans="13:19" x14ac:dyDescent="0.25">
      <c r="M17" s="4"/>
      <c r="Q17" s="4"/>
      <c r="S17" s="4"/>
    </row>
    <row r="18" spans="13:19" x14ac:dyDescent="0.25">
      <c r="M18" s="4"/>
      <c r="Q18" s="4"/>
      <c r="S18" s="4"/>
    </row>
    <row r="19" spans="13:19" x14ac:dyDescent="0.25">
      <c r="M19" s="4"/>
      <c r="Q19" s="4"/>
    </row>
    <row r="20" spans="13:19" x14ac:dyDescent="0.25">
      <c r="M20" s="4"/>
      <c r="Q20" s="4"/>
    </row>
    <row r="21" spans="13:19" x14ac:dyDescent="0.25">
      <c r="M21" s="4"/>
      <c r="Q21" s="4"/>
    </row>
    <row r="22" spans="13:19" x14ac:dyDescent="0.25">
      <c r="M22" s="4"/>
      <c r="Q22" s="4"/>
    </row>
    <row r="23" spans="13:19" x14ac:dyDescent="0.25">
      <c r="M23" s="4"/>
      <c r="Q23" s="4"/>
    </row>
    <row r="24" spans="13:19" ht="19.5" thickBot="1" x14ac:dyDescent="0.3">
      <c r="M24" s="8"/>
      <c r="O24" s="8"/>
      <c r="Q24" s="4"/>
    </row>
    <row r="25" spans="13:19" ht="19.5" thickTop="1" x14ac:dyDescent="0.25">
      <c r="Q25" s="4"/>
    </row>
  </sheetData>
  <mergeCells count="13">
    <mergeCell ref="A4:Q4"/>
    <mergeCell ref="A3:Q3"/>
    <mergeCell ref="A2:Q2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9"/>
  <sheetViews>
    <sheetView rightToLeft="1" view="pageBreakPreview" zoomScale="85" zoomScaleNormal="100" zoomScaleSheetLayoutView="85" workbookViewId="0">
      <selection activeCell="K8" sqref="K8"/>
    </sheetView>
  </sheetViews>
  <sheetFormatPr defaultColWidth="9.140625" defaultRowHeight="18.75" x14ac:dyDescent="0.25"/>
  <cols>
    <col min="1" max="1" width="21.85546875" style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0" x14ac:dyDescent="0.25">
      <c r="A4" s="32" t="s">
        <v>93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30" x14ac:dyDescent="0.25">
      <c r="A6" s="35" t="s">
        <v>76</v>
      </c>
      <c r="B6" s="35" t="s">
        <v>76</v>
      </c>
      <c r="C6" s="35" t="s">
        <v>76</v>
      </c>
      <c r="E6" s="35" t="s">
        <v>60</v>
      </c>
      <c r="F6" s="35" t="s">
        <v>60</v>
      </c>
      <c r="G6" s="35" t="s">
        <v>60</v>
      </c>
      <c r="I6" s="35" t="s">
        <v>61</v>
      </c>
      <c r="J6" s="35" t="s">
        <v>61</v>
      </c>
      <c r="K6" s="35" t="s">
        <v>61</v>
      </c>
    </row>
    <row r="7" spans="1:11" ht="37.5" customHeight="1" x14ac:dyDescent="0.25">
      <c r="A7" s="35" t="s">
        <v>77</v>
      </c>
      <c r="C7" s="35" t="s">
        <v>46</v>
      </c>
      <c r="E7" s="35" t="s">
        <v>78</v>
      </c>
      <c r="G7" s="35" t="s">
        <v>79</v>
      </c>
      <c r="I7" s="35" t="s">
        <v>78</v>
      </c>
      <c r="K7" s="35" t="s">
        <v>79</v>
      </c>
    </row>
    <row r="8" spans="1:11" ht="21" x14ac:dyDescent="0.25">
      <c r="A8" s="3" t="s">
        <v>52</v>
      </c>
      <c r="C8" s="1" t="s">
        <v>56</v>
      </c>
      <c r="E8" s="4">
        <f>'سود اوراق بهادار و سپرده بانکی'!M8</f>
        <v>6257</v>
      </c>
      <c r="G8" s="1" t="s">
        <v>67</v>
      </c>
      <c r="I8" s="4">
        <f>'سود اوراق بهادار و سپرده بانکی'!S8</f>
        <v>25361</v>
      </c>
      <c r="K8" s="17"/>
    </row>
    <row r="9" spans="1:11" ht="20.25" customHeight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I10"/>
  <sheetViews>
    <sheetView rightToLeft="1" view="pageBreakPreview" zoomScaleNormal="100" zoomScaleSheetLayoutView="100" workbookViewId="0">
      <selection activeCell="G9" sqref="G9"/>
    </sheetView>
  </sheetViews>
  <sheetFormatPr defaultColWidth="9.140625" defaultRowHeight="18.75" x14ac:dyDescent="0.25"/>
  <cols>
    <col min="1" max="1" width="41.28515625" style="1" customWidth="1"/>
    <col min="2" max="2" width="1" style="1" customWidth="1"/>
    <col min="3" max="3" width="16.140625" style="1" bestFit="1" customWidth="1"/>
    <col min="4" max="4" width="1" style="1" customWidth="1"/>
    <col min="5" max="5" width="24" style="1" bestFit="1" customWidth="1"/>
    <col min="6" max="6" width="1" style="1" customWidth="1"/>
    <col min="7" max="7" width="24.5703125" style="1" customWidth="1"/>
    <col min="8" max="8" width="1" style="1" customWidth="1"/>
    <col min="9" max="9" width="9.140625" style="1" customWidth="1"/>
    <col min="10" max="16384" width="9.140625" style="1"/>
  </cols>
  <sheetData>
    <row r="2" spans="1:9" ht="30" x14ac:dyDescent="0.25">
      <c r="A2" s="32" t="s">
        <v>0</v>
      </c>
      <c r="B2" s="32"/>
      <c r="C2" s="32"/>
      <c r="D2" s="32"/>
      <c r="E2" s="32"/>
      <c r="F2" s="32"/>
      <c r="G2" s="32"/>
    </row>
    <row r="3" spans="1:9" ht="30" x14ac:dyDescent="0.25">
      <c r="A3" s="32" t="s">
        <v>58</v>
      </c>
      <c r="B3" s="32"/>
      <c r="C3" s="32"/>
      <c r="D3" s="32"/>
      <c r="E3" s="32"/>
      <c r="F3" s="32"/>
      <c r="G3" s="32"/>
    </row>
    <row r="4" spans="1:9" ht="30" x14ac:dyDescent="0.25">
      <c r="A4" s="32" t="s">
        <v>93</v>
      </c>
      <c r="B4" s="32"/>
      <c r="C4" s="32"/>
      <c r="D4" s="32"/>
      <c r="E4" s="32"/>
      <c r="F4" s="32"/>
      <c r="G4" s="32"/>
    </row>
    <row r="6" spans="1:9" ht="55.5" customHeight="1" x14ac:dyDescent="0.25">
      <c r="A6" s="34" t="s">
        <v>62</v>
      </c>
      <c r="B6" s="2"/>
      <c r="C6" s="34" t="s">
        <v>49</v>
      </c>
      <c r="D6" s="2"/>
      <c r="E6" s="34" t="s">
        <v>73</v>
      </c>
      <c r="F6" s="2"/>
      <c r="G6" s="34" t="s">
        <v>11</v>
      </c>
    </row>
    <row r="7" spans="1:9" ht="21" x14ac:dyDescent="0.25">
      <c r="A7" s="9" t="s">
        <v>80</v>
      </c>
      <c r="C7" s="4">
        <f>'سرمایه‌گذاری در اوراق بهادار'!I15</f>
        <v>7880235436.4021606</v>
      </c>
      <c r="E7" s="28">
        <f>C7/C9</f>
        <v>0.99999920598882075</v>
      </c>
      <c r="F7" s="28"/>
      <c r="G7" s="6">
        <f>C7/'اوراق مشارکت'!AG23</f>
        <v>7.7330860389752112E-3</v>
      </c>
      <c r="I7" s="16"/>
    </row>
    <row r="8" spans="1:9" ht="20.25" customHeight="1" x14ac:dyDescent="0.25">
      <c r="A8" s="9" t="s">
        <v>81</v>
      </c>
      <c r="C8" s="4">
        <f>'درآمد سپرده بانکی'!E8</f>
        <v>6257</v>
      </c>
      <c r="E8" s="28">
        <f>C8/C9</f>
        <v>7.9401117928131038E-7</v>
      </c>
      <c r="F8" s="28"/>
      <c r="G8" s="28">
        <v>0</v>
      </c>
    </row>
    <row r="9" spans="1:9" ht="19.5" thickBot="1" x14ac:dyDescent="0.3">
      <c r="C9" s="8">
        <f>SUM(C7:C8)</f>
        <v>7880241693.4021606</v>
      </c>
      <c r="E9" s="29">
        <f>SUM(E7:E8)</f>
        <v>1</v>
      </c>
      <c r="F9" s="28"/>
      <c r="G9" s="7">
        <f>G7+G8</f>
        <v>7.7330860389752112E-3</v>
      </c>
    </row>
    <row r="10" spans="1:9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جلد</vt:lpstr>
      <vt:lpstr>اوراق مشارکت</vt:lpstr>
      <vt:lpstr>سپرده</vt:lpstr>
      <vt:lpstr>سود اوراق بهادار و سپرده بانکی</vt:lpstr>
      <vt:lpstr>سرمایه‌گذاری در اوراق بهادار</vt:lpstr>
      <vt:lpstr>درآمد ناشی از تغییر قیمت اوراق</vt:lpstr>
      <vt:lpstr>درآمد سپرده بانکی</vt:lpstr>
      <vt:lpstr>جمع درآمدها</vt:lpstr>
      <vt:lpstr>'اوراق مشارکت'!Print_Area</vt:lpstr>
      <vt:lpstr>جلد!Print_Area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2021-07-26T12:30:18Z</cp:lastPrinted>
  <dcterms:created xsi:type="dcterms:W3CDTF">2021-07-29T13:24:28Z</dcterms:created>
  <dcterms:modified xsi:type="dcterms:W3CDTF">2021-08-01T11:32:11Z</dcterms:modified>
</cp:coreProperties>
</file>