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4E80017C-F94D-4313-921D-7C9B7222DF16}" xr6:coauthVersionLast="47" xr6:coauthVersionMax="47" xr10:uidLastSave="{00000000-0000-0000-0000-000000000000}"/>
  <bookViews>
    <workbookView xWindow="-120" yWindow="-120" windowWidth="24240" windowHeight="13140" tabRatio="779" xr2:uid="{00000000-000D-0000-FFFF-FFFF00000000}"/>
  </bookViews>
  <sheets>
    <sheet name="اوراق مشارکت" sheetId="3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اوراق بهادار" sheetId="12" r:id="rId6"/>
    <sheet name="درآمد سپرده بانکی" sheetId="13" r:id="rId7"/>
    <sheet name="جمع درآمدها" sheetId="15" r:id="rId8"/>
  </sheets>
  <definedNames>
    <definedName name="_xlnm.Print_Area" localSheetId="0">'اوراق مشارکت'!$A$1:$AK$19</definedName>
  </definedNames>
  <calcPr calcId="181029"/>
</workbook>
</file>

<file path=xl/calcChain.xml><?xml version="1.0" encoding="utf-8"?>
<calcChain xmlns="http://schemas.openxmlformats.org/spreadsheetml/2006/main">
  <c r="S11" i="6" l="1"/>
  <c r="S10" i="6"/>
  <c r="AK17" i="3"/>
  <c r="AK16" i="3"/>
  <c r="AK15" i="3"/>
  <c r="AK14" i="3"/>
  <c r="AK13" i="3"/>
  <c r="AK12" i="3"/>
  <c r="AK11" i="3"/>
  <c r="E10" i="13"/>
  <c r="I10" i="13"/>
  <c r="O13" i="12"/>
  <c r="O12" i="12"/>
  <c r="M11" i="12"/>
  <c r="M12" i="12"/>
  <c r="Q12" i="12" s="1"/>
  <c r="M13" i="12"/>
  <c r="M14" i="12"/>
  <c r="Q14" i="12" s="1"/>
  <c r="M15" i="12"/>
  <c r="M16" i="12"/>
  <c r="Q16" i="12" s="1"/>
  <c r="M10" i="12"/>
  <c r="E11" i="12"/>
  <c r="E12" i="12"/>
  <c r="E13" i="12"/>
  <c r="E14" i="12"/>
  <c r="E15" i="12"/>
  <c r="E16" i="12"/>
  <c r="E10" i="12"/>
  <c r="I10" i="12" s="1"/>
  <c r="G11" i="9"/>
  <c r="G12" i="9"/>
  <c r="G13" i="9"/>
  <c r="G14" i="9"/>
  <c r="G15" i="9"/>
  <c r="G16" i="9"/>
  <c r="G10" i="9"/>
  <c r="E11" i="9"/>
  <c r="M11" i="9" s="1"/>
  <c r="Q11" i="9" s="1"/>
  <c r="E12" i="9"/>
  <c r="M12" i="9" s="1"/>
  <c r="Q12" i="9" s="1"/>
  <c r="E13" i="9"/>
  <c r="M13" i="9" s="1"/>
  <c r="Q13" i="9" s="1"/>
  <c r="E14" i="9"/>
  <c r="M14" i="9" s="1"/>
  <c r="Q14" i="9" s="1"/>
  <c r="E15" i="9"/>
  <c r="M15" i="9" s="1"/>
  <c r="Q15" i="9" s="1"/>
  <c r="E16" i="9"/>
  <c r="M16" i="9" s="1"/>
  <c r="Q16" i="9" s="1"/>
  <c r="E10" i="9"/>
  <c r="M10" i="9" s="1"/>
  <c r="Q10" i="9" s="1"/>
  <c r="C11" i="9"/>
  <c r="C12" i="9"/>
  <c r="C13" i="9"/>
  <c r="C14" i="9"/>
  <c r="C15" i="9"/>
  <c r="C16" i="9"/>
  <c r="C10" i="9"/>
  <c r="Q11" i="12"/>
  <c r="Q13" i="12"/>
  <c r="Q15" i="12"/>
  <c r="Q10" i="12"/>
  <c r="O17" i="12"/>
  <c r="I11" i="12"/>
  <c r="I12" i="12"/>
  <c r="I13" i="12"/>
  <c r="I14" i="12"/>
  <c r="I15" i="12"/>
  <c r="I16" i="12"/>
  <c r="I11" i="9"/>
  <c r="Q17" i="12" l="1"/>
  <c r="I15" i="9"/>
  <c r="I13" i="9"/>
  <c r="I16" i="9"/>
  <c r="I14" i="9"/>
  <c r="I12" i="9"/>
  <c r="I10" i="9"/>
  <c r="W18" i="3"/>
  <c r="AA18" i="3"/>
  <c r="E11" i="15" l="1"/>
  <c r="G11" i="15"/>
  <c r="K11" i="13"/>
  <c r="I11" i="13"/>
  <c r="G11" i="13"/>
  <c r="E11" i="13"/>
  <c r="C10" i="15" s="1"/>
  <c r="M17" i="12"/>
  <c r="K17" i="12"/>
  <c r="I17" i="12"/>
  <c r="C9" i="15" s="1"/>
  <c r="G17" i="12"/>
  <c r="E17" i="12"/>
  <c r="C17" i="12"/>
  <c r="I12" i="10"/>
  <c r="G12" i="10"/>
  <c r="E12" i="10"/>
  <c r="M12" i="10"/>
  <c r="O12" i="10"/>
  <c r="Q12" i="10"/>
  <c r="E17" i="9"/>
  <c r="G17" i="9"/>
  <c r="I17" i="9"/>
  <c r="M17" i="9"/>
  <c r="O17" i="9"/>
  <c r="Q17" i="9"/>
  <c r="S11" i="7"/>
  <c r="Q11" i="7"/>
  <c r="O11" i="7"/>
  <c r="M11" i="7"/>
  <c r="K11" i="7"/>
  <c r="I11" i="7"/>
  <c r="S12" i="6"/>
  <c r="Q12" i="6"/>
  <c r="O12" i="6"/>
  <c r="M12" i="6"/>
  <c r="K12" i="6"/>
  <c r="AK18" i="3"/>
  <c r="AI18" i="3"/>
  <c r="AG18" i="3"/>
  <c r="S18" i="3"/>
  <c r="Q18" i="3"/>
  <c r="C11" i="15" l="1"/>
</calcChain>
</file>

<file path=xl/sharedStrings.xml><?xml version="1.0" encoding="utf-8"?>
<sst xmlns="http://schemas.openxmlformats.org/spreadsheetml/2006/main" count="314" uniqueCount="92">
  <si>
    <t>صندوق سرمایه گذاری خصوصی ثروت آفرین فیروزه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</si>
  <si>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</si>
  <si>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</si>
  <si>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</si>
  <si>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</si>
  <si>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</si>
  <si>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</si>
  <si>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</si>
  <si>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</si>
  <si>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</si>
  <si>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</si>
  <si>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</si>
  <si>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</si>
  <si>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</si>
  <si>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</si>
  <si>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</si>
  <si>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</si>
  <si>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</si>
  <si>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</si>
  <si>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</si>
  <si>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</si>
  <si>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</si>
  <si>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</si>
  <si>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</si>
  <si>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</si>
  <si>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</si>
  <si>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</si>
  <si>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</si>
  <si>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</si>
  <si>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</si>
  <si>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</si>
  <si>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</si>
  <si>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</si>
  <si>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</si>
  <si>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</si>
  <si>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</si>
  <si>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</si>
  <si>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</si>
  <si>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</si>
  <si>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</si>
  <si>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</si>
  <si>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</si>
  <si>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</si>
  <si>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</si>
  <si>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</si>
  <si>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</si>
  <si>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</si>
  <si>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</si>
  <si>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</si>
  <si>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</si>
  <si>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</si>
  <si>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</si>
  <si>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</si>
  <si>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</si>
  <si>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</si>
  <si>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</si>
  <si>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</si>
  <si>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</si>
  <si>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</si>
  <si>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</si>
  <si>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</si>
  <si>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</si>
  <si>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</si>
  <si>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</si>
  <si>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</si>
  <si>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</si>
  <si>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</si>
  <si>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</si>
  <si>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</si>
  <si>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</si>
  <si>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</si>
  <si>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</si>
  <si>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</si>
  <si>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</si>
  <si>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</si>
  <si>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</si>
  <si>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</si>
  <si>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</si>
  <si>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</si>
  <si>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</si>
  <si>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</si>
  <si>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</si>
  <si>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</si>
  <si>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</si>
  <si>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دارای مجوز
از سازمان</t>
  </si>
  <si>
    <t>بورسی یا
فرابورسی</t>
  </si>
  <si>
    <t>درآمد ناشی از تغییر قیمت اوراق</t>
  </si>
  <si>
    <t>اوراق مشارکت</t>
  </si>
  <si>
    <t>سپرده های بانکی</t>
  </si>
  <si>
    <t>سود اوراق بهادار و سپرده بانکی</t>
  </si>
  <si>
    <t>درآمد ناشی از فروش</t>
  </si>
  <si>
    <t>جمع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</si>
</sst>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#\)"/>
    <numFmt numFmtId="166" formatCode="#,##0_-;\(#,###\)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21"/>
  <sheetViews>
    <sheetView rightToLeft="1" tabSelected="1" view="pageBreakPreview" zoomScale="60" zoomScaleNormal="70" workbookViewId="0">
      <selection activeCell="Q28" sqref="Q28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5.85546875" style="1" customWidth="1"/>
    <col min="4" max="4" width="1" style="1" customWidth="1"/>
    <col min="5" max="5" width="16.140625" style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1406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140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3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30" x14ac:dyDescent="0.25">
      <c r="A6" s="15" t="s">
        <v>87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8" spans="1:37" ht="30" x14ac:dyDescent="0.25">
      <c r="A8" s="16" t="s">
        <v>15</v>
      </c>
      <c r="B8" s="16" t="s">
        <v>15</v>
      </c>
      <c r="C8" s="16" t="s">
        <v>15</v>
      </c>
      <c r="D8" s="16" t="s">
        <v>15</v>
      </c>
      <c r="E8" s="16" t="s">
        <v>15</v>
      </c>
      <c r="F8" s="16" t="s">
        <v>15</v>
      </c>
      <c r="G8" s="16" t="s">
        <v>15</v>
      </c>
      <c r="H8" s="16" t="s">
        <v>15</v>
      </c>
      <c r="I8" s="16" t="s">
        <v>15</v>
      </c>
      <c r="J8" s="16" t="s">
        <v>15</v>
      </c>
      <c r="K8" s="16" t="s">
        <v>15</v>
      </c>
      <c r="L8" s="16" t="s">
        <v>15</v>
      </c>
      <c r="M8" s="16" t="s">
        <v>15</v>
      </c>
      <c r="O8" s="16" t="s">
        <v>4</v>
      </c>
      <c r="P8" s="16" t="s">
        <v>4</v>
      </c>
      <c r="Q8" s="16" t="s">
        <v>4</v>
      </c>
      <c r="R8" s="16" t="s">
        <v>4</v>
      </c>
      <c r="S8" s="16" t="s">
        <v>4</v>
      </c>
      <c r="U8" s="16" t="s">
        <v>5</v>
      </c>
      <c r="V8" s="16" t="s">
        <v>5</v>
      </c>
      <c r="W8" s="16" t="s">
        <v>5</v>
      </c>
      <c r="X8" s="16" t="s">
        <v>5</v>
      </c>
      <c r="Y8" s="16" t="s">
        <v>5</v>
      </c>
      <c r="Z8" s="16" t="s">
        <v>5</v>
      </c>
      <c r="AA8" s="16" t="s">
        <v>5</v>
      </c>
      <c r="AC8" s="16" t="s">
        <v>6</v>
      </c>
      <c r="AD8" s="16" t="s">
        <v>6</v>
      </c>
      <c r="AE8" s="16" t="s">
        <v>6</v>
      </c>
      <c r="AF8" s="16" t="s">
        <v>6</v>
      </c>
      <c r="AG8" s="16" t="s">
        <v>6</v>
      </c>
      <c r="AH8" s="16" t="s">
        <v>6</v>
      </c>
      <c r="AI8" s="16" t="s">
        <v>6</v>
      </c>
      <c r="AJ8" s="16" t="s">
        <v>6</v>
      </c>
      <c r="AK8" s="16" t="s">
        <v>6</v>
      </c>
    </row>
    <row r="9" spans="1:37" ht="30" x14ac:dyDescent="0.25">
      <c r="A9" s="17" t="s">
        <v>16</v>
      </c>
      <c r="C9" s="18" t="s">
        <v>84</v>
      </c>
      <c r="E9" s="18" t="s">
        <v>85</v>
      </c>
      <c r="G9" s="17" t="s">
        <v>19</v>
      </c>
      <c r="I9" s="17" t="s">
        <v>20</v>
      </c>
      <c r="K9" s="17" t="s">
        <v>21</v>
      </c>
      <c r="M9" s="17" t="s">
        <v>14</v>
      </c>
      <c r="O9" s="17" t="s">
        <v>7</v>
      </c>
      <c r="Q9" s="17" t="s">
        <v>8</v>
      </c>
      <c r="S9" s="17" t="s">
        <v>9</v>
      </c>
      <c r="U9" s="16" t="s">
        <v>10</v>
      </c>
      <c r="V9" s="16" t="s">
        <v>10</v>
      </c>
      <c r="W9" s="16" t="s">
        <v>10</v>
      </c>
      <c r="Y9" s="16" t="s">
        <v>11</v>
      </c>
      <c r="Z9" s="16" t="s">
        <v>11</v>
      </c>
      <c r="AA9" s="16" t="s">
        <v>11</v>
      </c>
      <c r="AC9" s="17" t="s">
        <v>7</v>
      </c>
      <c r="AE9" s="17" t="s">
        <v>22</v>
      </c>
      <c r="AG9" s="17" t="s">
        <v>8</v>
      </c>
      <c r="AI9" s="17" t="s">
        <v>9</v>
      </c>
      <c r="AK9" s="17" t="s">
        <v>12</v>
      </c>
    </row>
    <row r="10" spans="1:37" ht="30" x14ac:dyDescent="0.25">
      <c r="A10" s="16" t="s">
        <v>16</v>
      </c>
      <c r="C10" s="16" t="s">
        <v>17</v>
      </c>
      <c r="E10" s="16" t="s">
        <v>18</v>
      </c>
      <c r="G10" s="16" t="s">
        <v>19</v>
      </c>
      <c r="I10" s="16" t="s">
        <v>20</v>
      </c>
      <c r="K10" s="16" t="s">
        <v>21</v>
      </c>
      <c r="M10" s="16" t="s">
        <v>14</v>
      </c>
      <c r="O10" s="16" t="s">
        <v>7</v>
      </c>
      <c r="Q10" s="16" t="s">
        <v>8</v>
      </c>
      <c r="S10" s="16" t="s">
        <v>9</v>
      </c>
      <c r="U10" s="16" t="s">
        <v>7</v>
      </c>
      <c r="W10" s="16" t="s">
        <v>8</v>
      </c>
      <c r="Y10" s="16" t="s">
        <v>7</v>
      </c>
      <c r="AA10" s="16" t="s">
        <v>13</v>
      </c>
      <c r="AC10" s="16" t="s">
        <v>7</v>
      </c>
      <c r="AE10" s="16" t="s">
        <v>22</v>
      </c>
      <c r="AG10" s="16" t="s">
        <v>8</v>
      </c>
      <c r="AI10" s="16" t="s">
        <v>9</v>
      </c>
      <c r="AK10" s="16" t="s">
        <v>12</v>
      </c>
    </row>
    <row r="11" spans="1:37" ht="21" x14ac:dyDescent="0.25">
      <c r="A11" s="4" t="s">
        <v>39</v>
      </c>
      <c r="C11" s="1" t="s">
        <v>24</v>
      </c>
      <c r="E11" s="1" t="s">
        <v>24</v>
      </c>
      <c r="G11" s="1" t="s">
        <v>37</v>
      </c>
      <c r="I11" s="1" t="s">
        <v>40</v>
      </c>
      <c r="K11" s="3">
        <v>0</v>
      </c>
      <c r="M11" s="3">
        <v>0</v>
      </c>
      <c r="O11" s="3">
        <v>153440</v>
      </c>
      <c r="Q11" s="3">
        <v>101431843825.508</v>
      </c>
      <c r="S11" s="3">
        <v>104471092701.787</v>
      </c>
      <c r="U11" s="3">
        <v>0</v>
      </c>
      <c r="W11" s="3">
        <v>0</v>
      </c>
      <c r="Y11" s="3">
        <v>0</v>
      </c>
      <c r="AA11" s="3">
        <v>0</v>
      </c>
      <c r="AC11" s="3">
        <v>153440</v>
      </c>
      <c r="AE11" s="3">
        <v>663584</v>
      </c>
      <c r="AG11" s="3">
        <v>104471092701.787</v>
      </c>
      <c r="AI11" s="3">
        <v>101801874025.37601</v>
      </c>
      <c r="AK11" s="5">
        <f>AI11/$AK$21</f>
        <v>9.9705309378091689E-2</v>
      </c>
    </row>
    <row r="12" spans="1:37" ht="21" x14ac:dyDescent="0.25">
      <c r="A12" s="4" t="s">
        <v>23</v>
      </c>
      <c r="C12" s="1" t="s">
        <v>24</v>
      </c>
      <c r="E12" s="1" t="s">
        <v>24</v>
      </c>
      <c r="G12" s="1" t="s">
        <v>25</v>
      </c>
      <c r="I12" s="1" t="s">
        <v>26</v>
      </c>
      <c r="K12" s="3">
        <v>0</v>
      </c>
      <c r="M12" s="3">
        <v>0</v>
      </c>
      <c r="O12" s="3">
        <v>112444</v>
      </c>
      <c r="Q12" s="3">
        <v>71923123014.738281</v>
      </c>
      <c r="S12" s="3">
        <v>74254001918.350098</v>
      </c>
      <c r="U12" s="3">
        <v>0</v>
      </c>
      <c r="W12" s="3">
        <v>0</v>
      </c>
      <c r="Y12" s="3">
        <v>0</v>
      </c>
      <c r="AA12" s="3">
        <v>0</v>
      </c>
      <c r="AC12" s="3">
        <v>112444</v>
      </c>
      <c r="AE12" s="3">
        <v>638764</v>
      </c>
      <c r="AG12" s="3">
        <v>74254001918.350098</v>
      </c>
      <c r="AI12" s="3">
        <v>71812160902.267105</v>
      </c>
      <c r="AK12" s="5">
        <f t="shared" ref="AK12:AK17" si="0">AI12/$AK$21</f>
        <v>7.0333221155487416E-2</v>
      </c>
    </row>
    <row r="13" spans="1:37" ht="21" x14ac:dyDescent="0.25">
      <c r="A13" s="4" t="s">
        <v>41</v>
      </c>
      <c r="C13" s="1" t="s">
        <v>24</v>
      </c>
      <c r="E13" s="1" t="s">
        <v>24</v>
      </c>
      <c r="G13" s="1" t="s">
        <v>42</v>
      </c>
      <c r="I13" s="1" t="s">
        <v>43</v>
      </c>
      <c r="K13" s="3">
        <v>0</v>
      </c>
      <c r="M13" s="3">
        <v>0</v>
      </c>
      <c r="O13" s="3">
        <v>99000</v>
      </c>
      <c r="Q13" s="3">
        <v>68615153248.949997</v>
      </c>
      <c r="S13" s="3">
        <v>70430979070.856247</v>
      </c>
      <c r="U13" s="3">
        <v>0</v>
      </c>
      <c r="W13" s="3">
        <v>0</v>
      </c>
      <c r="Y13" s="3">
        <v>0</v>
      </c>
      <c r="AA13" s="3">
        <v>0</v>
      </c>
      <c r="AC13" s="3">
        <v>99000</v>
      </c>
      <c r="AE13" s="3">
        <v>699424</v>
      </c>
      <c r="AG13" s="3">
        <v>70430979070.856247</v>
      </c>
      <c r="AI13" s="3">
        <v>69230425710.600006</v>
      </c>
      <c r="AK13" s="5">
        <f t="shared" si="0"/>
        <v>6.7804655660187105E-2</v>
      </c>
    </row>
    <row r="14" spans="1:37" ht="21" x14ac:dyDescent="0.25">
      <c r="A14" s="4" t="s">
        <v>36</v>
      </c>
      <c r="C14" s="1" t="s">
        <v>24</v>
      </c>
      <c r="E14" s="1" t="s">
        <v>24</v>
      </c>
      <c r="G14" s="1" t="s">
        <v>37</v>
      </c>
      <c r="I14" s="1" t="s">
        <v>38</v>
      </c>
      <c r="K14" s="3">
        <v>0</v>
      </c>
      <c r="M14" s="3">
        <v>0</v>
      </c>
      <c r="O14" s="3">
        <v>98100</v>
      </c>
      <c r="Q14" s="3">
        <v>63829750560.423744</v>
      </c>
      <c r="S14" s="3">
        <v>65841613040</v>
      </c>
      <c r="U14" s="3">
        <v>0</v>
      </c>
      <c r="W14" s="3">
        <v>0</v>
      </c>
      <c r="Y14" s="3">
        <v>0</v>
      </c>
      <c r="AA14" s="3">
        <v>0</v>
      </c>
      <c r="AC14" s="3">
        <v>98100</v>
      </c>
      <c r="AE14" s="3">
        <v>650825</v>
      </c>
      <c r="AG14" s="3">
        <v>65841613040</v>
      </c>
      <c r="AI14" s="3">
        <v>63834360424.734375</v>
      </c>
      <c r="AK14" s="5">
        <f t="shared" si="0"/>
        <v>6.2519719956375772E-2</v>
      </c>
    </row>
    <row r="15" spans="1:37" ht="21" x14ac:dyDescent="0.25">
      <c r="A15" s="4" t="s">
        <v>33</v>
      </c>
      <c r="C15" s="1" t="s">
        <v>24</v>
      </c>
      <c r="E15" s="1" t="s">
        <v>24</v>
      </c>
      <c r="G15" s="1" t="s">
        <v>34</v>
      </c>
      <c r="I15" s="1" t="s">
        <v>35</v>
      </c>
      <c r="K15" s="3">
        <v>0</v>
      </c>
      <c r="M15" s="3">
        <v>0</v>
      </c>
      <c r="O15" s="3">
        <v>50000</v>
      </c>
      <c r="Q15" s="3">
        <v>37059431760.3125</v>
      </c>
      <c r="S15" s="3">
        <v>38020607515.625</v>
      </c>
      <c r="U15" s="3">
        <v>0</v>
      </c>
      <c r="W15" s="3">
        <v>0</v>
      </c>
      <c r="Y15" s="3">
        <v>0</v>
      </c>
      <c r="AA15" s="3">
        <v>0</v>
      </c>
      <c r="AC15" s="3">
        <v>50000</v>
      </c>
      <c r="AE15" s="3">
        <v>761624</v>
      </c>
      <c r="AG15" s="3">
        <v>38020607515.625</v>
      </c>
      <c r="AI15" s="3">
        <v>38074297782.5</v>
      </c>
      <c r="AK15" s="5">
        <f t="shared" si="0"/>
        <v>3.7290174430496995E-2</v>
      </c>
    </row>
    <row r="16" spans="1:37" ht="21" x14ac:dyDescent="0.25">
      <c r="A16" s="4" t="s">
        <v>30</v>
      </c>
      <c r="C16" s="1" t="s">
        <v>24</v>
      </c>
      <c r="E16" s="1" t="s">
        <v>24</v>
      </c>
      <c r="G16" s="1" t="s">
        <v>31</v>
      </c>
      <c r="I16" s="1" t="s">
        <v>32</v>
      </c>
      <c r="K16" s="3">
        <v>0</v>
      </c>
      <c r="M16" s="3">
        <v>0</v>
      </c>
      <c r="O16" s="3">
        <v>30000</v>
      </c>
      <c r="Q16" s="3">
        <v>19135661032.6875</v>
      </c>
      <c r="S16" s="3">
        <v>19792391978.625</v>
      </c>
      <c r="U16" s="3">
        <v>0</v>
      </c>
      <c r="W16" s="3">
        <v>0</v>
      </c>
      <c r="Y16" s="3">
        <v>0</v>
      </c>
      <c r="AA16" s="3">
        <v>0</v>
      </c>
      <c r="AC16" s="3">
        <v>30000</v>
      </c>
      <c r="AE16" s="3">
        <v>638447</v>
      </c>
      <c r="AG16" s="3">
        <v>19792391978.625</v>
      </c>
      <c r="AI16" s="3">
        <v>19149938444.4375</v>
      </c>
      <c r="AK16" s="5">
        <f t="shared" si="0"/>
        <v>1.8755553917387726E-2</v>
      </c>
    </row>
    <row r="17" spans="1:37" ht="21" x14ac:dyDescent="0.25">
      <c r="A17" s="4" t="s">
        <v>27</v>
      </c>
      <c r="C17" s="1" t="s">
        <v>24</v>
      </c>
      <c r="E17" s="1" t="s">
        <v>24</v>
      </c>
      <c r="G17" s="1" t="s">
        <v>28</v>
      </c>
      <c r="I17" s="1" t="s">
        <v>29</v>
      </c>
      <c r="K17" s="3">
        <v>0</v>
      </c>
      <c r="M17" s="3">
        <v>0</v>
      </c>
      <c r="O17" s="3">
        <v>20000</v>
      </c>
      <c r="Q17" s="3">
        <v>16011877321.125</v>
      </c>
      <c r="S17" s="3">
        <v>16426162218.375</v>
      </c>
      <c r="U17" s="3">
        <v>0</v>
      </c>
      <c r="W17" s="3">
        <v>0</v>
      </c>
      <c r="Y17" s="3">
        <v>0</v>
      </c>
      <c r="AA17" s="3">
        <v>0</v>
      </c>
      <c r="AC17" s="3">
        <v>20000</v>
      </c>
      <c r="AE17" s="3">
        <v>829661</v>
      </c>
      <c r="AG17" s="3">
        <v>16426162218.375</v>
      </c>
      <c r="AI17" s="3">
        <v>16590212478.875</v>
      </c>
      <c r="AK17" s="5">
        <f t="shared" si="0"/>
        <v>1.6248544377898053E-2</v>
      </c>
    </row>
    <row r="18" spans="1:37" ht="19.5" thickBot="1" x14ac:dyDescent="0.3">
      <c r="Q18" s="7">
        <f>SUM(Q11:Q17)</f>
        <v>378006840763.74506</v>
      </c>
      <c r="S18" s="7">
        <f>SUM(S11:S17)</f>
        <v>389236848443.61835</v>
      </c>
      <c r="W18" s="7">
        <f>SUM(W11:W17)</f>
        <v>0</v>
      </c>
      <c r="AA18" s="7">
        <f>SUM(AA11:AA17)</f>
        <v>0</v>
      </c>
      <c r="AE18" s="12"/>
      <c r="AG18" s="7">
        <f>SUM(AG11:AG17)</f>
        <v>389236848443.61835</v>
      </c>
      <c r="AI18" s="7">
        <f>SUM(AI11:AI17)</f>
        <v>380493269768.79004</v>
      </c>
      <c r="AK18" s="6">
        <f>SUM(AK11:AK17)</f>
        <v>0.37265717887592475</v>
      </c>
    </row>
    <row r="19" spans="1:37" ht="19.5" thickTop="1" x14ac:dyDescent="0.25"/>
    <row r="21" spans="1:37" hidden="1" x14ac:dyDescent="0.25">
      <c r="AK21" s="3">
        <v>1021027612876</v>
      </c>
    </row>
  </sheetData>
  <sortState xmlns:xlrd2="http://schemas.microsoft.com/office/spreadsheetml/2017/richdata2" ref="A11:AK17">
    <sortCondition descending="1" ref="Q11:Q17"/>
  </sortState>
  <mergeCells count="28"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2" right="0.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3"/>
  <sheetViews>
    <sheetView rightToLeft="1" view="pageBreakPreview" zoomScale="115" zoomScaleNormal="100" zoomScaleSheetLayoutView="115" workbookViewId="0">
      <selection activeCell="S11" sqref="S11"/>
    </sheetView>
  </sheetViews>
  <sheetFormatPr defaultRowHeight="18.75" x14ac:dyDescent="0.25"/>
  <cols>
    <col min="1" max="1" width="23.425781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30" x14ac:dyDescent="0.25">
      <c r="A6" s="15" t="s">
        <v>88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8" spans="1:19" ht="30" x14ac:dyDescent="0.25">
      <c r="A8" s="17" t="s">
        <v>45</v>
      </c>
      <c r="C8" s="16" t="s">
        <v>46</v>
      </c>
      <c r="D8" s="16" t="s">
        <v>46</v>
      </c>
      <c r="E8" s="16" t="s">
        <v>46</v>
      </c>
      <c r="F8" s="16" t="s">
        <v>46</v>
      </c>
      <c r="G8" s="16" t="s">
        <v>46</v>
      </c>
      <c r="H8" s="16" t="s">
        <v>46</v>
      </c>
      <c r="I8" s="16" t="s">
        <v>46</v>
      </c>
      <c r="K8" s="16" t="s">
        <v>4</v>
      </c>
      <c r="M8" s="16" t="s">
        <v>5</v>
      </c>
      <c r="N8" s="16" t="s">
        <v>5</v>
      </c>
      <c r="O8" s="16" t="s">
        <v>5</v>
      </c>
      <c r="Q8" s="16" t="s">
        <v>6</v>
      </c>
      <c r="R8" s="16" t="s">
        <v>6</v>
      </c>
      <c r="S8" s="16" t="s">
        <v>6</v>
      </c>
    </row>
    <row r="9" spans="1:19" ht="30" x14ac:dyDescent="0.25">
      <c r="A9" s="16" t="s">
        <v>45</v>
      </c>
      <c r="C9" s="16" t="s">
        <v>47</v>
      </c>
      <c r="E9" s="16" t="s">
        <v>48</v>
      </c>
      <c r="G9" s="16" t="s">
        <v>49</v>
      </c>
      <c r="I9" s="16" t="s">
        <v>21</v>
      </c>
      <c r="K9" s="16" t="s">
        <v>50</v>
      </c>
      <c r="M9" s="16" t="s">
        <v>51</v>
      </c>
      <c r="O9" s="16" t="s">
        <v>52</v>
      </c>
      <c r="Q9" s="16" t="s">
        <v>50</v>
      </c>
      <c r="S9" s="16" t="s">
        <v>44</v>
      </c>
    </row>
    <row r="10" spans="1:19" ht="21" x14ac:dyDescent="0.25">
      <c r="A10" s="2" t="s">
        <v>53</v>
      </c>
      <c r="C10" s="1" t="s">
        <v>54</v>
      </c>
      <c r="E10" s="1" t="s">
        <v>55</v>
      </c>
      <c r="G10" s="1" t="s">
        <v>56</v>
      </c>
      <c r="I10" s="1">
        <v>0</v>
      </c>
      <c r="K10" s="3">
        <v>135042459</v>
      </c>
      <c r="M10" s="3">
        <v>1989643568</v>
      </c>
      <c r="O10" s="3">
        <v>458807552</v>
      </c>
      <c r="Q10" s="3">
        <v>1665878475</v>
      </c>
      <c r="S10" s="5">
        <f>Q10/'اوراق مشارکت'!$AK$21</f>
        <v>1.6315704433375738E-3</v>
      </c>
    </row>
    <row r="11" spans="1:19" ht="21" x14ac:dyDescent="0.25">
      <c r="A11" s="2" t="s">
        <v>53</v>
      </c>
      <c r="C11" s="1" t="s">
        <v>57</v>
      </c>
      <c r="E11" s="1" t="s">
        <v>58</v>
      </c>
      <c r="G11" s="1" t="s">
        <v>56</v>
      </c>
      <c r="I11" s="1">
        <v>0</v>
      </c>
      <c r="K11" s="3">
        <v>933458</v>
      </c>
      <c r="M11" s="3">
        <v>6299</v>
      </c>
      <c r="O11" s="3">
        <v>0</v>
      </c>
      <c r="Q11" s="3">
        <v>939757</v>
      </c>
      <c r="S11" s="5">
        <f>Q11/'اوراق مشارکت'!$AK$21</f>
        <v>9.2040311951301746E-7</v>
      </c>
    </row>
    <row r="12" spans="1:19" ht="19.5" thickBot="1" x14ac:dyDescent="0.3">
      <c r="K12" s="7">
        <f>SUM(K10:K11)</f>
        <v>135975917</v>
      </c>
      <c r="M12" s="7">
        <f>SUM(M10:M11)</f>
        <v>1989649867</v>
      </c>
      <c r="O12" s="7">
        <f>SUM(O10:O11)</f>
        <v>458807552</v>
      </c>
      <c r="Q12" s="7">
        <f>SUM(Q10:Q11)</f>
        <v>1666818232</v>
      </c>
      <c r="S12" s="6">
        <f>SUM(S10:S11)</f>
        <v>1.6324908464570868E-3</v>
      </c>
    </row>
    <row r="13" spans="1:19" ht="19.5" thickTop="1" x14ac:dyDescent="0.25"/>
  </sheetData>
  <mergeCells count="17">
    <mergeCell ref="E9"/>
    <mergeCell ref="G9"/>
    <mergeCell ref="I9"/>
    <mergeCell ref="C8:I8"/>
    <mergeCell ref="A2:S2"/>
    <mergeCell ref="A3:S3"/>
    <mergeCell ref="A4:S4"/>
    <mergeCell ref="Q9"/>
    <mergeCell ref="S9"/>
    <mergeCell ref="Q8:S8"/>
    <mergeCell ref="K9"/>
    <mergeCell ref="K8"/>
    <mergeCell ref="M9"/>
    <mergeCell ref="O9"/>
    <mergeCell ref="M8:O8"/>
    <mergeCell ref="A8:A9"/>
    <mergeCell ref="C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2"/>
  <sheetViews>
    <sheetView rightToLeft="1" view="pageBreakPreview" zoomScale="115" zoomScaleNormal="100" zoomScaleSheetLayoutView="115" workbookViewId="0">
      <selection activeCell="E5" sqref="E5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30" x14ac:dyDescent="0.25">
      <c r="A6" s="15" t="s">
        <v>89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8" spans="1:19" ht="30" x14ac:dyDescent="0.25">
      <c r="A8" s="16" t="s">
        <v>60</v>
      </c>
      <c r="B8" s="16" t="s">
        <v>60</v>
      </c>
      <c r="C8" s="16" t="s">
        <v>60</v>
      </c>
      <c r="D8" s="16" t="s">
        <v>60</v>
      </c>
      <c r="E8" s="16" t="s">
        <v>60</v>
      </c>
      <c r="F8" s="16" t="s">
        <v>60</v>
      </c>
      <c r="G8" s="16" t="s">
        <v>60</v>
      </c>
      <c r="I8" s="16" t="s">
        <v>61</v>
      </c>
      <c r="J8" s="16" t="s">
        <v>61</v>
      </c>
      <c r="K8" s="16" t="s">
        <v>61</v>
      </c>
      <c r="L8" s="16" t="s">
        <v>61</v>
      </c>
      <c r="M8" s="16" t="s">
        <v>61</v>
      </c>
      <c r="O8" s="16" t="s">
        <v>62</v>
      </c>
      <c r="P8" s="16" t="s">
        <v>62</v>
      </c>
      <c r="Q8" s="16" t="s">
        <v>62</v>
      </c>
      <c r="R8" s="16" t="s">
        <v>62</v>
      </c>
      <c r="S8" s="16" t="s">
        <v>62</v>
      </c>
    </row>
    <row r="9" spans="1:19" ht="30" x14ac:dyDescent="0.25">
      <c r="A9" s="16" t="s">
        <v>63</v>
      </c>
      <c r="C9" s="16" t="s">
        <v>64</v>
      </c>
      <c r="E9" s="16" t="s">
        <v>20</v>
      </c>
      <c r="G9" s="16" t="s">
        <v>21</v>
      </c>
      <c r="I9" s="16" t="s">
        <v>65</v>
      </c>
      <c r="K9" s="16" t="s">
        <v>66</v>
      </c>
      <c r="M9" s="16" t="s">
        <v>67</v>
      </c>
      <c r="O9" s="16" t="s">
        <v>65</v>
      </c>
      <c r="Q9" s="16" t="s">
        <v>66</v>
      </c>
      <c r="S9" s="16" t="s">
        <v>67</v>
      </c>
    </row>
    <row r="10" spans="1:19" ht="21" x14ac:dyDescent="0.25">
      <c r="A10" s="2" t="s">
        <v>53</v>
      </c>
      <c r="C10" s="3">
        <v>11</v>
      </c>
      <c r="E10" s="1" t="s">
        <v>68</v>
      </c>
      <c r="G10" s="1">
        <v>0</v>
      </c>
      <c r="I10" s="3">
        <v>6299</v>
      </c>
      <c r="K10" s="3">
        <v>0</v>
      </c>
      <c r="M10" s="3">
        <v>6299</v>
      </c>
      <c r="O10" s="3">
        <v>37917</v>
      </c>
      <c r="Q10" s="3">
        <v>0</v>
      </c>
      <c r="S10" s="3">
        <v>37917</v>
      </c>
    </row>
    <row r="11" spans="1:19" ht="19.5" thickBot="1" x14ac:dyDescent="0.3">
      <c r="I11" s="7">
        <f>SUM(I10)</f>
        <v>6299</v>
      </c>
      <c r="K11" s="7">
        <f>SUM(K10)</f>
        <v>0</v>
      </c>
      <c r="M11" s="7">
        <f>SUM(M10)</f>
        <v>6299</v>
      </c>
      <c r="O11" s="7">
        <f>SUM(O10)</f>
        <v>37917</v>
      </c>
      <c r="Q11" s="7">
        <f>SUM(Q10)</f>
        <v>0</v>
      </c>
      <c r="S11" s="7">
        <f>SUM(S10)</f>
        <v>37917</v>
      </c>
    </row>
    <row r="12" spans="1:19" ht="19.5" thickTop="1" x14ac:dyDescent="0.25"/>
  </sheetData>
  <mergeCells count="16"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18"/>
  <sheetViews>
    <sheetView rightToLeft="1" view="pageBreakPreview" zoomScaleNormal="100" zoomScaleSheetLayoutView="100" workbookViewId="0">
      <selection activeCell="I10" sqref="I10:Q17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9.140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30" x14ac:dyDescent="0.25">
      <c r="A6" s="15" t="s">
        <v>86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8" spans="1:17" ht="30" x14ac:dyDescent="0.25">
      <c r="A8" s="17" t="s">
        <v>3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K8" s="16" t="s">
        <v>62</v>
      </c>
      <c r="L8" s="16" t="s">
        <v>62</v>
      </c>
      <c r="M8" s="16" t="s">
        <v>62</v>
      </c>
      <c r="N8" s="16" t="s">
        <v>62</v>
      </c>
      <c r="O8" s="16" t="s">
        <v>62</v>
      </c>
      <c r="P8" s="16" t="s">
        <v>62</v>
      </c>
      <c r="Q8" s="16" t="s">
        <v>62</v>
      </c>
    </row>
    <row r="9" spans="1:17" ht="30" x14ac:dyDescent="0.25">
      <c r="A9" s="16" t="s">
        <v>3</v>
      </c>
      <c r="C9" s="16" t="s">
        <v>7</v>
      </c>
      <c r="E9" s="16" t="s">
        <v>69</v>
      </c>
      <c r="G9" s="16" t="s">
        <v>70</v>
      </c>
      <c r="I9" s="16" t="s">
        <v>71</v>
      </c>
      <c r="K9" s="16" t="s">
        <v>7</v>
      </c>
      <c r="M9" s="16" t="s">
        <v>69</v>
      </c>
      <c r="O9" s="16" t="s">
        <v>70</v>
      </c>
      <c r="Q9" s="16" t="s">
        <v>71</v>
      </c>
    </row>
    <row r="10" spans="1:17" ht="21" x14ac:dyDescent="0.25">
      <c r="A10" s="2" t="s">
        <v>39</v>
      </c>
      <c r="C10" s="3">
        <f>'اوراق مشارکت'!AC11</f>
        <v>153440</v>
      </c>
      <c r="E10" s="13">
        <f>'اوراق مشارکت'!AI11</f>
        <v>101801874025.37601</v>
      </c>
      <c r="F10" s="13"/>
      <c r="G10" s="13">
        <f>'اوراق مشارکت'!AG11</f>
        <v>104471092701.787</v>
      </c>
      <c r="H10" s="13"/>
      <c r="I10" s="20">
        <f>E10-G10</f>
        <v>-2669218676.4109955</v>
      </c>
      <c r="J10" s="20"/>
      <c r="K10" s="20">
        <v>153440</v>
      </c>
      <c r="L10" s="20"/>
      <c r="M10" s="20">
        <f>E10</f>
        <v>101801874025.37601</v>
      </c>
      <c r="N10" s="20"/>
      <c r="O10" s="20">
        <v>101431843825.508</v>
      </c>
      <c r="P10" s="20"/>
      <c r="Q10" s="20">
        <f>M10-O10</f>
        <v>370030199.86801147</v>
      </c>
    </row>
    <row r="11" spans="1:17" ht="21" x14ac:dyDescent="0.25">
      <c r="A11" s="2" t="s">
        <v>23</v>
      </c>
      <c r="C11" s="3">
        <f>'اوراق مشارکت'!AC12</f>
        <v>112444</v>
      </c>
      <c r="E11" s="13">
        <f>'اوراق مشارکت'!AI12</f>
        <v>71812160902.267105</v>
      </c>
      <c r="F11" s="13"/>
      <c r="G11" s="13">
        <f>'اوراق مشارکت'!AG12</f>
        <v>74254001918.350098</v>
      </c>
      <c r="H11" s="13"/>
      <c r="I11" s="20">
        <f t="shared" ref="I11:I16" si="0">E11-G11</f>
        <v>-2441841016.0829926</v>
      </c>
      <c r="J11" s="20"/>
      <c r="K11" s="20">
        <v>112444</v>
      </c>
      <c r="L11" s="20"/>
      <c r="M11" s="20">
        <f t="shared" ref="M11:M16" si="1">E11</f>
        <v>71812160902.267105</v>
      </c>
      <c r="N11" s="20"/>
      <c r="O11" s="20">
        <v>71923123014.738281</v>
      </c>
      <c r="P11" s="20"/>
      <c r="Q11" s="20">
        <f t="shared" ref="Q11:Q16" si="2">M11-O11</f>
        <v>-110962112.47117615</v>
      </c>
    </row>
    <row r="12" spans="1:17" ht="21" x14ac:dyDescent="0.25">
      <c r="A12" s="2" t="s">
        <v>41</v>
      </c>
      <c r="C12" s="3">
        <f>'اوراق مشارکت'!AC13</f>
        <v>99000</v>
      </c>
      <c r="E12" s="13">
        <f>'اوراق مشارکت'!AI13</f>
        <v>69230425710.600006</v>
      </c>
      <c r="F12" s="13"/>
      <c r="G12" s="13">
        <f>'اوراق مشارکت'!AG13</f>
        <v>70430979070.856247</v>
      </c>
      <c r="H12" s="13"/>
      <c r="I12" s="20">
        <f t="shared" si="0"/>
        <v>-1200553360.2562408</v>
      </c>
      <c r="J12" s="20"/>
      <c r="K12" s="20">
        <v>99000</v>
      </c>
      <c r="L12" s="20"/>
      <c r="M12" s="20">
        <f t="shared" si="1"/>
        <v>69230425710.600006</v>
      </c>
      <c r="N12" s="20"/>
      <c r="O12" s="20">
        <v>69308235605</v>
      </c>
      <c r="P12" s="20"/>
      <c r="Q12" s="20">
        <f t="shared" si="2"/>
        <v>-77809894.399993896</v>
      </c>
    </row>
    <row r="13" spans="1:17" ht="21" x14ac:dyDescent="0.25">
      <c r="A13" s="2" t="s">
        <v>36</v>
      </c>
      <c r="C13" s="3">
        <f>'اوراق مشارکت'!AC14</f>
        <v>98100</v>
      </c>
      <c r="E13" s="13">
        <f>'اوراق مشارکت'!AI14</f>
        <v>63834360424.734375</v>
      </c>
      <c r="F13" s="13"/>
      <c r="G13" s="13">
        <f>'اوراق مشارکت'!AG14</f>
        <v>65841613040</v>
      </c>
      <c r="H13" s="13"/>
      <c r="I13" s="20">
        <f t="shared" si="0"/>
        <v>-2007252615.265625</v>
      </c>
      <c r="J13" s="20"/>
      <c r="K13" s="20">
        <v>98100</v>
      </c>
      <c r="L13" s="20"/>
      <c r="M13" s="20">
        <f t="shared" si="1"/>
        <v>63834360424.734375</v>
      </c>
      <c r="N13" s="20"/>
      <c r="O13" s="20">
        <v>65066004648.75</v>
      </c>
      <c r="P13" s="20"/>
      <c r="Q13" s="20">
        <f t="shared" si="2"/>
        <v>-1231644224.015625</v>
      </c>
    </row>
    <row r="14" spans="1:17" ht="21" x14ac:dyDescent="0.25">
      <c r="A14" s="2" t="s">
        <v>33</v>
      </c>
      <c r="C14" s="3">
        <f>'اوراق مشارکت'!AC15</f>
        <v>50000</v>
      </c>
      <c r="E14" s="13">
        <f>'اوراق مشارکت'!AI15</f>
        <v>38074297782.5</v>
      </c>
      <c r="F14" s="13"/>
      <c r="G14" s="13">
        <f>'اوراق مشارکت'!AG15</f>
        <v>38020607515.625</v>
      </c>
      <c r="H14" s="13"/>
      <c r="I14" s="20">
        <f t="shared" si="0"/>
        <v>53690266.875</v>
      </c>
      <c r="J14" s="20"/>
      <c r="K14" s="20">
        <v>50000</v>
      </c>
      <c r="L14" s="20"/>
      <c r="M14" s="20">
        <f t="shared" si="1"/>
        <v>38074297782.5</v>
      </c>
      <c r="N14" s="20"/>
      <c r="O14" s="20">
        <v>37059431760.3125</v>
      </c>
      <c r="P14" s="20"/>
      <c r="Q14" s="20">
        <f t="shared" si="2"/>
        <v>1014866022.1875</v>
      </c>
    </row>
    <row r="15" spans="1:17" ht="21" x14ac:dyDescent="0.25">
      <c r="A15" s="2" t="s">
        <v>30</v>
      </c>
      <c r="C15" s="3">
        <f>'اوراق مشارکت'!AC16</f>
        <v>30000</v>
      </c>
      <c r="E15" s="13">
        <f>'اوراق مشارکت'!AI16</f>
        <v>19149938444.4375</v>
      </c>
      <c r="F15" s="13"/>
      <c r="G15" s="13">
        <f>'اوراق مشارکت'!AG16</f>
        <v>19792391978.625</v>
      </c>
      <c r="H15" s="13"/>
      <c r="I15" s="20">
        <f t="shared" si="0"/>
        <v>-642453534.1875</v>
      </c>
      <c r="J15" s="20"/>
      <c r="K15" s="20">
        <v>30000</v>
      </c>
      <c r="L15" s="20"/>
      <c r="M15" s="20">
        <f t="shared" si="1"/>
        <v>19149938444.4375</v>
      </c>
      <c r="N15" s="20"/>
      <c r="O15" s="20">
        <v>19135661032.6875</v>
      </c>
      <c r="P15" s="20"/>
      <c r="Q15" s="20">
        <f t="shared" si="2"/>
        <v>14277411.75</v>
      </c>
    </row>
    <row r="16" spans="1:17" ht="21" x14ac:dyDescent="0.25">
      <c r="A16" s="2" t="s">
        <v>27</v>
      </c>
      <c r="C16" s="3">
        <f>'اوراق مشارکت'!AC17</f>
        <v>20000</v>
      </c>
      <c r="E16" s="13">
        <f>'اوراق مشارکت'!AI17</f>
        <v>16590212478.875</v>
      </c>
      <c r="F16" s="13"/>
      <c r="G16" s="13">
        <f>'اوراق مشارکت'!AG17</f>
        <v>16426162218.375</v>
      </c>
      <c r="H16" s="13"/>
      <c r="I16" s="20">
        <f t="shared" si="0"/>
        <v>164050260.5</v>
      </c>
      <c r="J16" s="20"/>
      <c r="K16" s="20">
        <v>20000</v>
      </c>
      <c r="L16" s="20"/>
      <c r="M16" s="20">
        <f t="shared" si="1"/>
        <v>16590212478.875</v>
      </c>
      <c r="N16" s="20"/>
      <c r="O16" s="20">
        <v>16011877321.125</v>
      </c>
      <c r="P16" s="20"/>
      <c r="Q16" s="20">
        <f t="shared" si="2"/>
        <v>578335157.75</v>
      </c>
    </row>
    <row r="17" spans="5:17" ht="19.5" thickBot="1" x14ac:dyDescent="0.3">
      <c r="E17" s="14">
        <f>SUM(E10:E16)</f>
        <v>380493269768.79004</v>
      </c>
      <c r="F17" s="13"/>
      <c r="G17" s="14">
        <f>SUM(G10:G16)</f>
        <v>389236848443.61835</v>
      </c>
      <c r="H17" s="13"/>
      <c r="I17" s="21">
        <f>SUM(I10:I16)</f>
        <v>-8743578674.8283539</v>
      </c>
      <c r="J17" s="20"/>
      <c r="K17" s="20"/>
      <c r="L17" s="20"/>
      <c r="M17" s="21">
        <f>SUM(M10:M16)</f>
        <v>380493269768.79004</v>
      </c>
      <c r="N17" s="20"/>
      <c r="O17" s="21">
        <f>SUM(O10:O16)</f>
        <v>379936177208.12128</v>
      </c>
      <c r="P17" s="20"/>
      <c r="Q17" s="21">
        <f>SUM(Q10:Q16)</f>
        <v>557092560.66871643</v>
      </c>
    </row>
    <row r="18" spans="5:17" ht="19.5" thickTop="1" x14ac:dyDescent="0.25"/>
  </sheetData>
  <sortState xmlns:xlrd2="http://schemas.microsoft.com/office/spreadsheetml/2017/richdata2" ref="A10:Q16">
    <sortCondition descending="1" ref="G10:G16"/>
  </sortState>
  <mergeCells count="14">
    <mergeCell ref="A3:Q3"/>
    <mergeCell ref="A2:Q2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2" right="0.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13"/>
  <sheetViews>
    <sheetView rightToLeft="1" view="pageBreakPreview" zoomScaleNormal="100" zoomScaleSheetLayoutView="100" workbookViewId="0">
      <selection activeCell="E5" sqref="E5"/>
    </sheetView>
  </sheetViews>
  <sheetFormatPr defaultRowHeight="18.75" x14ac:dyDescent="0.25"/>
  <cols>
    <col min="1" max="1" width="28.57031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30" x14ac:dyDescent="0.25">
      <c r="A6" s="15" t="s">
        <v>90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8" spans="1:17" ht="30" x14ac:dyDescent="0.25">
      <c r="A8" s="17" t="s">
        <v>3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K8" s="16" t="s">
        <v>62</v>
      </c>
      <c r="L8" s="16" t="s">
        <v>62</v>
      </c>
      <c r="M8" s="16" t="s">
        <v>62</v>
      </c>
      <c r="N8" s="16" t="s">
        <v>62</v>
      </c>
      <c r="O8" s="16" t="s">
        <v>62</v>
      </c>
      <c r="P8" s="16" t="s">
        <v>62</v>
      </c>
      <c r="Q8" s="16" t="s">
        <v>62</v>
      </c>
    </row>
    <row r="9" spans="1:17" ht="30" x14ac:dyDescent="0.25">
      <c r="A9" s="16" t="s">
        <v>3</v>
      </c>
      <c r="C9" s="16" t="s">
        <v>7</v>
      </c>
      <c r="E9" s="16" t="s">
        <v>69</v>
      </c>
      <c r="G9" s="16" t="s">
        <v>70</v>
      </c>
      <c r="I9" s="16" t="s">
        <v>72</v>
      </c>
      <c r="K9" s="16" t="s">
        <v>7</v>
      </c>
      <c r="M9" s="16" t="s">
        <v>69</v>
      </c>
      <c r="O9" s="16" t="s">
        <v>70</v>
      </c>
      <c r="Q9" s="16" t="s">
        <v>72</v>
      </c>
    </row>
    <row r="10" spans="1:17" ht="21" x14ac:dyDescent="0.25">
      <c r="A10" s="2" t="s">
        <v>41</v>
      </c>
      <c r="C10" s="3">
        <v>0</v>
      </c>
      <c r="E10" s="3">
        <v>0</v>
      </c>
      <c r="G10" s="3">
        <v>0</v>
      </c>
      <c r="I10" s="3">
        <v>0</v>
      </c>
      <c r="K10" s="3">
        <v>1000</v>
      </c>
      <c r="M10" s="3">
        <v>710360225</v>
      </c>
      <c r="O10" s="3">
        <v>645596166</v>
      </c>
      <c r="Q10" s="3">
        <v>64764059</v>
      </c>
    </row>
    <row r="11" spans="1:17" ht="21" x14ac:dyDescent="0.25">
      <c r="A11" s="2" t="s">
        <v>36</v>
      </c>
      <c r="C11" s="3">
        <v>0</v>
      </c>
      <c r="E11" s="3">
        <v>0</v>
      </c>
      <c r="G11" s="3">
        <v>0</v>
      </c>
      <c r="I11" s="3">
        <v>0</v>
      </c>
      <c r="K11" s="3">
        <v>1900</v>
      </c>
      <c r="M11" s="3">
        <v>1280365994</v>
      </c>
      <c r="O11" s="3">
        <v>1147127597</v>
      </c>
      <c r="Q11" s="3">
        <v>133238397</v>
      </c>
    </row>
    <row r="12" spans="1:17" ht="19.5" thickBot="1" x14ac:dyDescent="0.3">
      <c r="E12" s="7">
        <f>SUM(E10:E11)</f>
        <v>0</v>
      </c>
      <c r="G12" s="7">
        <f>SUM(G10:G11)</f>
        <v>0</v>
      </c>
      <c r="I12" s="7">
        <f>SUM(I10:I11)</f>
        <v>0</v>
      </c>
      <c r="M12" s="7">
        <f>SUM(M10:M11)</f>
        <v>1990726219</v>
      </c>
      <c r="O12" s="7">
        <f>SUM(O10:O11)</f>
        <v>1792723763</v>
      </c>
      <c r="Q12" s="7">
        <f>SUM(Q10:Q11)</f>
        <v>198002456</v>
      </c>
    </row>
    <row r="13" spans="1:17" ht="19.5" thickTop="1" x14ac:dyDescent="0.25"/>
  </sheetData>
  <mergeCells count="14">
    <mergeCell ref="A4:Q4"/>
    <mergeCell ref="A3:Q3"/>
    <mergeCell ref="A2:Q2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8"/>
  <sheetViews>
    <sheetView rightToLeft="1" view="pageBreakPreview" zoomScaleNormal="100" zoomScaleSheetLayoutView="100" workbookViewId="0">
      <selection activeCell="E10" sqref="E10:Q17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30" x14ac:dyDescent="0.25">
      <c r="A6" s="15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8" spans="1:17" ht="30" x14ac:dyDescent="0.25">
      <c r="A8" s="17" t="s">
        <v>63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K8" s="16" t="s">
        <v>62</v>
      </c>
      <c r="L8" s="16" t="s">
        <v>62</v>
      </c>
      <c r="M8" s="16" t="s">
        <v>62</v>
      </c>
      <c r="N8" s="16" t="s">
        <v>62</v>
      </c>
      <c r="O8" s="16" t="s">
        <v>62</v>
      </c>
      <c r="P8" s="16" t="s">
        <v>62</v>
      </c>
      <c r="Q8" s="16" t="s">
        <v>62</v>
      </c>
    </row>
    <row r="9" spans="1:17" ht="30" x14ac:dyDescent="0.25">
      <c r="A9" s="16" t="s">
        <v>63</v>
      </c>
      <c r="C9" s="16" t="s">
        <v>76</v>
      </c>
      <c r="E9" s="16" t="s">
        <v>73</v>
      </c>
      <c r="G9" s="16" t="s">
        <v>74</v>
      </c>
      <c r="I9" s="16" t="s">
        <v>77</v>
      </c>
      <c r="K9" s="16" t="s">
        <v>76</v>
      </c>
      <c r="M9" s="16" t="s">
        <v>73</v>
      </c>
      <c r="O9" s="16" t="s">
        <v>74</v>
      </c>
      <c r="Q9" s="16" t="s">
        <v>77</v>
      </c>
    </row>
    <row r="10" spans="1:17" ht="21" x14ac:dyDescent="0.25">
      <c r="A10" s="2" t="s">
        <v>39</v>
      </c>
      <c r="C10" s="13">
        <v>0</v>
      </c>
      <c r="D10" s="13"/>
      <c r="E10" s="20">
        <f>'درآمد ناشی از تغییر قیمت اوراق'!I10</f>
        <v>-2669218676.4109955</v>
      </c>
      <c r="F10" s="20"/>
      <c r="G10" s="20">
        <v>0</v>
      </c>
      <c r="H10" s="20"/>
      <c r="I10" s="20">
        <f>G10+E10+C10</f>
        <v>-2669218676.4109955</v>
      </c>
      <c r="J10" s="20"/>
      <c r="K10" s="20">
        <v>0</v>
      </c>
      <c r="L10" s="20"/>
      <c r="M10" s="20">
        <f>'درآمد ناشی از تغییر قیمت اوراق'!Q10</f>
        <v>370030199.86801147</v>
      </c>
      <c r="N10" s="20"/>
      <c r="O10" s="20">
        <v>0</v>
      </c>
      <c r="P10" s="20"/>
      <c r="Q10" s="20">
        <f>K10+M10+O10</f>
        <v>370030199.86801147</v>
      </c>
    </row>
    <row r="11" spans="1:17" ht="21" x14ac:dyDescent="0.25">
      <c r="A11" s="2" t="s">
        <v>23</v>
      </c>
      <c r="C11" s="13">
        <v>0</v>
      </c>
      <c r="D11" s="13"/>
      <c r="E11" s="20">
        <f>'درآمد ناشی از تغییر قیمت اوراق'!I11</f>
        <v>-2441841016.0829926</v>
      </c>
      <c r="F11" s="20"/>
      <c r="G11" s="20">
        <v>0</v>
      </c>
      <c r="H11" s="20"/>
      <c r="I11" s="20">
        <f t="shared" ref="I11:I16" si="0">G11+E11+C11</f>
        <v>-2441841016.0829926</v>
      </c>
      <c r="J11" s="20"/>
      <c r="K11" s="20">
        <v>0</v>
      </c>
      <c r="L11" s="20"/>
      <c r="M11" s="20">
        <f>'درآمد ناشی از تغییر قیمت اوراق'!Q11</f>
        <v>-110962112.47117615</v>
      </c>
      <c r="N11" s="20"/>
      <c r="O11" s="20">
        <v>0</v>
      </c>
      <c r="P11" s="20"/>
      <c r="Q11" s="20">
        <f t="shared" ref="Q11:Q16" si="1">K11+M11+O11</f>
        <v>-110962112.47117615</v>
      </c>
    </row>
    <row r="12" spans="1:17" ht="21" x14ac:dyDescent="0.25">
      <c r="A12" s="2" t="s">
        <v>41</v>
      </c>
      <c r="C12" s="13">
        <v>0</v>
      </c>
      <c r="D12" s="13"/>
      <c r="E12" s="20">
        <f>'درآمد ناشی از تغییر قیمت اوراق'!I12</f>
        <v>-1200553360.2562408</v>
      </c>
      <c r="F12" s="20"/>
      <c r="G12" s="20">
        <v>0</v>
      </c>
      <c r="H12" s="20"/>
      <c r="I12" s="20">
        <f t="shared" si="0"/>
        <v>-1200553360.2562408</v>
      </c>
      <c r="J12" s="20"/>
      <c r="K12" s="20">
        <v>0</v>
      </c>
      <c r="L12" s="20"/>
      <c r="M12" s="20">
        <f>'درآمد ناشی از تغییر قیمت اوراق'!Q12</f>
        <v>-77809894.399993896</v>
      </c>
      <c r="N12" s="20"/>
      <c r="O12" s="20">
        <f>'درآمد ناشی از فروش'!Q10</f>
        <v>64764059</v>
      </c>
      <c r="P12" s="20"/>
      <c r="Q12" s="20">
        <f t="shared" si="1"/>
        <v>-13045835.399993896</v>
      </c>
    </row>
    <row r="13" spans="1:17" ht="21" x14ac:dyDescent="0.25">
      <c r="A13" s="2" t="s">
        <v>36</v>
      </c>
      <c r="C13" s="13">
        <v>0</v>
      </c>
      <c r="D13" s="13"/>
      <c r="E13" s="20">
        <f>'درآمد ناشی از تغییر قیمت اوراق'!I13</f>
        <v>-2007252615.265625</v>
      </c>
      <c r="F13" s="20"/>
      <c r="G13" s="20">
        <v>0</v>
      </c>
      <c r="H13" s="20"/>
      <c r="I13" s="20">
        <f t="shared" si="0"/>
        <v>-2007252615.265625</v>
      </c>
      <c r="J13" s="20"/>
      <c r="K13" s="20">
        <v>0</v>
      </c>
      <c r="L13" s="20"/>
      <c r="M13" s="20">
        <f>'درآمد ناشی از تغییر قیمت اوراق'!Q13</f>
        <v>-1231644224.015625</v>
      </c>
      <c r="N13" s="20"/>
      <c r="O13" s="20">
        <f>'درآمد ناشی از فروش'!Q11</f>
        <v>133238397</v>
      </c>
      <c r="P13" s="20"/>
      <c r="Q13" s="20">
        <f t="shared" si="1"/>
        <v>-1098405827.015625</v>
      </c>
    </row>
    <row r="14" spans="1:17" ht="21" x14ac:dyDescent="0.25">
      <c r="A14" s="2" t="s">
        <v>33</v>
      </c>
      <c r="C14" s="13">
        <v>0</v>
      </c>
      <c r="D14" s="13"/>
      <c r="E14" s="20">
        <f>'درآمد ناشی از تغییر قیمت اوراق'!I14</f>
        <v>53690266.875</v>
      </c>
      <c r="F14" s="20"/>
      <c r="G14" s="20">
        <v>0</v>
      </c>
      <c r="H14" s="20"/>
      <c r="I14" s="20">
        <f t="shared" si="0"/>
        <v>53690266.875</v>
      </c>
      <c r="J14" s="20"/>
      <c r="K14" s="20">
        <v>0</v>
      </c>
      <c r="L14" s="20"/>
      <c r="M14" s="20">
        <f>'درآمد ناشی از تغییر قیمت اوراق'!Q14</f>
        <v>1014866022.1875</v>
      </c>
      <c r="N14" s="20"/>
      <c r="O14" s="20">
        <v>0</v>
      </c>
      <c r="P14" s="20"/>
      <c r="Q14" s="20">
        <f t="shared" si="1"/>
        <v>1014866022.1875</v>
      </c>
    </row>
    <row r="15" spans="1:17" ht="21" x14ac:dyDescent="0.25">
      <c r="A15" s="2" t="s">
        <v>30</v>
      </c>
      <c r="C15" s="13">
        <v>0</v>
      </c>
      <c r="D15" s="13"/>
      <c r="E15" s="20">
        <f>'درآمد ناشی از تغییر قیمت اوراق'!I15</f>
        <v>-642453534.1875</v>
      </c>
      <c r="F15" s="20"/>
      <c r="G15" s="20">
        <v>0</v>
      </c>
      <c r="H15" s="20"/>
      <c r="I15" s="20">
        <f t="shared" si="0"/>
        <v>-642453534.1875</v>
      </c>
      <c r="J15" s="20"/>
      <c r="K15" s="20">
        <v>0</v>
      </c>
      <c r="L15" s="20"/>
      <c r="M15" s="20">
        <f>'درآمد ناشی از تغییر قیمت اوراق'!Q15</f>
        <v>14277411.75</v>
      </c>
      <c r="N15" s="20"/>
      <c r="O15" s="20">
        <v>0</v>
      </c>
      <c r="P15" s="20"/>
      <c r="Q15" s="20">
        <f t="shared" si="1"/>
        <v>14277411.75</v>
      </c>
    </row>
    <row r="16" spans="1:17" ht="21" x14ac:dyDescent="0.25">
      <c r="A16" s="2" t="s">
        <v>27</v>
      </c>
      <c r="C16" s="13">
        <v>0</v>
      </c>
      <c r="D16" s="13"/>
      <c r="E16" s="20">
        <f>'درآمد ناشی از تغییر قیمت اوراق'!I16</f>
        <v>164050260.5</v>
      </c>
      <c r="F16" s="20"/>
      <c r="G16" s="20">
        <v>0</v>
      </c>
      <c r="H16" s="20"/>
      <c r="I16" s="20">
        <f t="shared" si="0"/>
        <v>164050260.5</v>
      </c>
      <c r="J16" s="20"/>
      <c r="K16" s="20">
        <v>0</v>
      </c>
      <c r="L16" s="20"/>
      <c r="M16" s="20">
        <f>'درآمد ناشی از تغییر قیمت اوراق'!Q16</f>
        <v>578335157.75</v>
      </c>
      <c r="N16" s="20"/>
      <c r="O16" s="20">
        <v>0</v>
      </c>
      <c r="P16" s="20"/>
      <c r="Q16" s="20">
        <f t="shared" si="1"/>
        <v>578335157.75</v>
      </c>
    </row>
    <row r="17" spans="3:17" ht="19.5" thickBot="1" x14ac:dyDescent="0.3">
      <c r="C17" s="14">
        <f>SUM(C10:C16)</f>
        <v>0</v>
      </c>
      <c r="D17" s="13"/>
      <c r="E17" s="21">
        <f>SUM(E10:E16)</f>
        <v>-8743578674.8283539</v>
      </c>
      <c r="F17" s="20"/>
      <c r="G17" s="21">
        <f>SUM(G10:G16)</f>
        <v>0</v>
      </c>
      <c r="H17" s="20"/>
      <c r="I17" s="21">
        <f>SUM(I10:I16)</f>
        <v>-8743578674.8283539</v>
      </c>
      <c r="J17" s="20"/>
      <c r="K17" s="21">
        <f>SUM(K10:K16)</f>
        <v>0</v>
      </c>
      <c r="L17" s="20"/>
      <c r="M17" s="21">
        <f>SUM(M10:M16)</f>
        <v>557092560.66871643</v>
      </c>
      <c r="N17" s="20"/>
      <c r="O17" s="21">
        <f>SUM(O10:O16)</f>
        <v>198002456</v>
      </c>
      <c r="P17" s="20"/>
      <c r="Q17" s="21">
        <f>SUM(Q10:Q16)</f>
        <v>755095016.66871643</v>
      </c>
    </row>
    <row r="18" spans="3:17" ht="19.5" thickTop="1" x14ac:dyDescent="0.25"/>
  </sheetData>
  <mergeCells count="14">
    <mergeCell ref="A4:Q4"/>
    <mergeCell ref="A3:Q3"/>
    <mergeCell ref="A2:Q2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2"/>
  <sheetViews>
    <sheetView rightToLeft="1" view="pageBreakPreview" zoomScaleNormal="100" zoomScaleSheetLayoutView="100" workbookViewId="0">
      <selection activeCell="E11" sqref="E11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0" x14ac:dyDescent="0.25">
      <c r="A6" s="15" t="s">
        <v>83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8" spans="1:11" ht="30" x14ac:dyDescent="0.25">
      <c r="A8" s="16" t="s">
        <v>78</v>
      </c>
      <c r="B8" s="16" t="s">
        <v>78</v>
      </c>
      <c r="C8" s="16" t="s">
        <v>78</v>
      </c>
      <c r="E8" s="16" t="s">
        <v>61</v>
      </c>
      <c r="F8" s="16" t="s">
        <v>61</v>
      </c>
      <c r="G8" s="16" t="s">
        <v>61</v>
      </c>
      <c r="I8" s="16" t="s">
        <v>62</v>
      </c>
      <c r="J8" s="16" t="s">
        <v>62</v>
      </c>
      <c r="K8" s="16" t="s">
        <v>62</v>
      </c>
    </row>
    <row r="9" spans="1:11" ht="30" x14ac:dyDescent="0.25">
      <c r="A9" s="16" t="s">
        <v>79</v>
      </c>
      <c r="C9" s="16" t="s">
        <v>47</v>
      </c>
      <c r="E9" s="16" t="s">
        <v>80</v>
      </c>
      <c r="G9" s="16" t="s">
        <v>81</v>
      </c>
      <c r="I9" s="16" t="s">
        <v>80</v>
      </c>
      <c r="K9" s="16" t="s">
        <v>81</v>
      </c>
    </row>
    <row r="10" spans="1:11" ht="21" x14ac:dyDescent="0.25">
      <c r="A10" s="2" t="s">
        <v>53</v>
      </c>
      <c r="C10" s="1" t="s">
        <v>57</v>
      </c>
      <c r="E10" s="3">
        <f>'سود اوراق بهادار و سپرده بانکی'!M11</f>
        <v>6299</v>
      </c>
      <c r="G10" s="1">
        <v>0</v>
      </c>
      <c r="I10" s="3">
        <f>'سود اوراق بهادار و سپرده بانکی'!S11</f>
        <v>37917</v>
      </c>
      <c r="K10" s="1">
        <v>0</v>
      </c>
    </row>
    <row r="11" spans="1:11" ht="19.5" thickBot="1" x14ac:dyDescent="0.3">
      <c r="E11" s="7">
        <f>SUM(E10)</f>
        <v>6299</v>
      </c>
      <c r="G11" s="8">
        <f>SUM(G10)</f>
        <v>0</v>
      </c>
      <c r="I11" s="7">
        <f>SUM(I10)</f>
        <v>37917</v>
      </c>
      <c r="K11" s="8">
        <f>SUM(K10)</f>
        <v>0</v>
      </c>
    </row>
    <row r="12" spans="1:11" ht="19.5" thickTop="1" x14ac:dyDescent="0.25"/>
  </sheetData>
  <mergeCells count="12">
    <mergeCell ref="A2:K2"/>
    <mergeCell ref="I9"/>
    <mergeCell ref="K9"/>
    <mergeCell ref="I8:K8"/>
    <mergeCell ref="A4:K4"/>
    <mergeCell ref="A3:K3"/>
    <mergeCell ref="A9"/>
    <mergeCell ref="C9"/>
    <mergeCell ref="A8:C8"/>
    <mergeCell ref="E9"/>
    <mergeCell ref="G9"/>
    <mergeCell ref="E8:G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view="pageBreakPreview" zoomScale="115" zoomScaleNormal="100" zoomScaleSheetLayoutView="115" workbookViewId="0">
      <selection activeCell="G11" sqref="G11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9" t="s">
        <v>0</v>
      </c>
      <c r="B2" s="19"/>
      <c r="C2" s="19"/>
      <c r="D2" s="19"/>
      <c r="E2" s="19"/>
      <c r="F2" s="19"/>
      <c r="G2" s="19"/>
    </row>
    <row r="3" spans="1:7" ht="30" x14ac:dyDescent="0.25">
      <c r="A3" s="19" t="s">
        <v>59</v>
      </c>
      <c r="B3" s="19"/>
      <c r="C3" s="19"/>
      <c r="D3" s="19"/>
      <c r="E3" s="19"/>
      <c r="F3" s="19"/>
      <c r="G3" s="19"/>
    </row>
    <row r="4" spans="1:7" ht="30" x14ac:dyDescent="0.25">
      <c r="A4" s="19" t="s">
        <v>2</v>
      </c>
      <c r="B4" s="19"/>
      <c r="C4" s="19"/>
      <c r="D4" s="19"/>
      <c r="E4" s="19"/>
      <c r="F4" s="19"/>
      <c r="G4" s="19"/>
    </row>
    <row r="5" spans="1:7" ht="30" x14ac:dyDescent="0.25">
      <c r="A5" s="11"/>
      <c r="B5" s="11"/>
      <c r="C5" s="11"/>
      <c r="D5" s="11"/>
      <c r="E5" s="11"/>
      <c r="F5" s="11"/>
      <c r="G5" s="11"/>
    </row>
    <row r="6" spans="1:7" ht="30" x14ac:dyDescent="0.25">
      <c r="A6" s="15" t="s">
        <v>91</v>
      </c>
      <c r="B6" s="11"/>
      <c r="C6" s="11"/>
      <c r="D6" s="11"/>
      <c r="E6" s="11"/>
      <c r="F6" s="11"/>
      <c r="G6" s="11"/>
    </row>
    <row r="8" spans="1:7" ht="30" x14ac:dyDescent="0.25">
      <c r="A8" s="16" t="s">
        <v>63</v>
      </c>
      <c r="C8" s="16" t="s">
        <v>50</v>
      </c>
      <c r="E8" s="16" t="s">
        <v>75</v>
      </c>
      <c r="G8" s="16" t="s">
        <v>12</v>
      </c>
    </row>
    <row r="9" spans="1:7" ht="21" x14ac:dyDescent="0.25">
      <c r="A9" s="4" t="s">
        <v>82</v>
      </c>
      <c r="C9" s="13">
        <f>'سرمایه‌گذاری در اوراق بهادار'!I17</f>
        <v>-8743578674.8283539</v>
      </c>
      <c r="E9" s="9">
        <v>0</v>
      </c>
      <c r="G9" s="9">
        <v>0</v>
      </c>
    </row>
    <row r="10" spans="1:7" ht="21" x14ac:dyDescent="0.25">
      <c r="A10" s="4" t="s">
        <v>83</v>
      </c>
      <c r="C10" s="13">
        <f>'درآمد سپرده بانکی'!E11</f>
        <v>6299</v>
      </c>
      <c r="E10" s="9">
        <v>0</v>
      </c>
      <c r="G10" s="9">
        <v>0</v>
      </c>
    </row>
    <row r="11" spans="1:7" ht="19.5" thickBot="1" x14ac:dyDescent="0.3">
      <c r="C11" s="14">
        <f>SUM(C9:C10)</f>
        <v>-8743572375.8283539</v>
      </c>
      <c r="E11" s="10">
        <f>SUM(E9:E10)</f>
        <v>0</v>
      </c>
      <c r="G11" s="10">
        <f>SUM(G9:G10)</f>
        <v>0</v>
      </c>
    </row>
    <row r="12" spans="1:7" ht="19.5" thickTop="1" x14ac:dyDescent="0.25"/>
  </sheetData>
  <mergeCells count="7">
    <mergeCell ref="A2:G2"/>
    <mergeCell ref="A4:G4"/>
    <mergeCell ref="A8"/>
    <mergeCell ref="C8"/>
    <mergeCell ref="E8"/>
    <mergeCell ref="G8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2021-09-29T13:01:59Z</cp:lastPrinted>
  <dcterms:modified xsi:type="dcterms:W3CDTF">2021-09-29T14:35:07Z</dcterms:modified>
</cp:coreProperties>
</file>