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A1F4ED24-F36F-4486-A171-D1DE6A15705C}" xr6:coauthVersionLast="47" xr6:coauthVersionMax="47" xr10:uidLastSave="{00000000-0000-0000-0000-000000000000}"/>
  <bookViews>
    <workbookView xWindow="-120" yWindow="-120" windowWidth="24240" windowHeight="13140" tabRatio="798" xr2:uid="{00000000-000D-0000-FFFF-FFFF00000000}"/>
  </bookViews>
  <sheets>
    <sheet name="جلد" sheetId="16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7" r:id="rId6"/>
    <sheet name="سرمایه‌گذاری در اوراق بهادار" sheetId="12" r:id="rId7"/>
    <sheet name="درآمد سپرده بانکی" sheetId="13" r:id="rId8"/>
    <sheet name="جمع درآمدها" sheetId="15" r:id="rId9"/>
  </sheets>
  <definedNames>
    <definedName name="_xlnm.Print_Area" localSheetId="1">'اوراق مشارکت'!$A$1:$AK$21</definedName>
    <definedName name="_xlnm.Print_Area" localSheetId="0">جلد!$A$1:$I$16</definedName>
    <definedName name="_xlnm.Print_Area" localSheetId="7">'درآمد سپرده بانکی'!$A$1:$K$9</definedName>
    <definedName name="_xlnm.Print_Area" localSheetId="4">'درآمد ناشی از تغییر قیمت اوراق'!$A$1:$Q$15</definedName>
    <definedName name="_xlnm.Print_Area" localSheetId="3">'سود اوراق بهادار و سپرده بانکی'!$A$1:$S$9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9" l="1"/>
  <c r="O10" i="9"/>
  <c r="G9" i="15" l="1"/>
  <c r="E8" i="15"/>
  <c r="E7" i="15"/>
  <c r="C8" i="15"/>
  <c r="C7" i="15"/>
  <c r="O11" i="12"/>
  <c r="O10" i="12"/>
  <c r="I9" i="12"/>
  <c r="I10" i="12"/>
  <c r="I11" i="12"/>
  <c r="I12" i="12"/>
  <c r="I13" i="12"/>
  <c r="I14" i="12"/>
  <c r="E9" i="12"/>
  <c r="E10" i="12"/>
  <c r="E11" i="12"/>
  <c r="E12" i="12"/>
  <c r="E13" i="12"/>
  <c r="E14" i="12"/>
  <c r="E8" i="12"/>
  <c r="Q9" i="17"/>
  <c r="Q8" i="17"/>
  <c r="Q9" i="9"/>
  <c r="M9" i="12" s="1"/>
  <c r="Q9" i="12" s="1"/>
  <c r="Q10" i="9"/>
  <c r="M10" i="12" s="1"/>
  <c r="Q10" i="12" s="1"/>
  <c r="Q11" i="9"/>
  <c r="M11" i="12" s="1"/>
  <c r="Q11" i="12" s="1"/>
  <c r="Q12" i="9"/>
  <c r="M12" i="12" s="1"/>
  <c r="Q12" i="12" s="1"/>
  <c r="Q13" i="9"/>
  <c r="M13" i="12" s="1"/>
  <c r="Q13" i="12" s="1"/>
  <c r="Q14" i="9"/>
  <c r="M14" i="12" s="1"/>
  <c r="Q14" i="12" s="1"/>
  <c r="M9" i="9" l="1"/>
  <c r="M10" i="9"/>
  <c r="M11" i="9"/>
  <c r="M12" i="9"/>
  <c r="M13" i="9"/>
  <c r="M14" i="9"/>
  <c r="M8" i="9"/>
  <c r="G9" i="9"/>
  <c r="G10" i="9"/>
  <c r="G11" i="9"/>
  <c r="G12" i="9"/>
  <c r="G13" i="9"/>
  <c r="G14" i="9"/>
  <c r="G8" i="9"/>
  <c r="E9" i="9"/>
  <c r="E10" i="9"/>
  <c r="E11" i="9"/>
  <c r="E12" i="9"/>
  <c r="E13" i="9"/>
  <c r="E14" i="9"/>
  <c r="E8" i="9"/>
  <c r="AK10" i="3" l="1"/>
  <c r="AK11" i="3"/>
  <c r="AK12" i="3"/>
  <c r="AK13" i="3"/>
  <c r="AK14" i="3"/>
  <c r="AK15" i="3"/>
  <c r="AK9" i="3"/>
  <c r="AK16" i="3" l="1"/>
  <c r="AM9" i="3"/>
  <c r="AN9" i="3" s="1"/>
  <c r="AO9" i="3" s="1"/>
  <c r="AM10" i="3"/>
  <c r="AN10" i="3" s="1"/>
  <c r="AO10" i="3" s="1"/>
  <c r="AM11" i="3"/>
  <c r="AN11" i="3" s="1"/>
  <c r="AO11" i="3" s="1"/>
  <c r="AM12" i="3"/>
  <c r="AN12" i="3" s="1"/>
  <c r="AO12" i="3" s="1"/>
  <c r="AM13" i="3"/>
  <c r="AN13" i="3" s="1"/>
  <c r="AO13" i="3" s="1"/>
  <c r="AM14" i="3"/>
  <c r="AN14" i="3" s="1"/>
  <c r="AO14" i="3" s="1"/>
  <c r="AM15" i="3"/>
  <c r="AN15" i="3"/>
  <c r="AO15" i="3" s="1"/>
  <c r="AM16" i="3" l="1"/>
  <c r="AO16" i="3"/>
  <c r="AN16" i="3"/>
  <c r="O9" i="6" l="1"/>
  <c r="M8" i="6"/>
  <c r="E9" i="13"/>
  <c r="I9" i="13"/>
  <c r="M9" i="7"/>
  <c r="I9" i="7"/>
  <c r="S8" i="7"/>
  <c r="S9" i="7" s="1"/>
  <c r="O9" i="7" l="1"/>
  <c r="O24" i="9" l="1"/>
  <c r="O23" i="9"/>
  <c r="O22" i="9"/>
  <c r="O21" i="9"/>
  <c r="O20" i="9"/>
  <c r="O19" i="9"/>
  <c r="O18" i="9"/>
  <c r="I8" i="9" l="1"/>
  <c r="I8" i="12" l="1"/>
  <c r="Q8" i="9" l="1"/>
  <c r="M8" i="12" s="1"/>
  <c r="S8" i="9" l="1"/>
  <c r="I14" i="9"/>
  <c r="I13" i="9"/>
  <c r="I12" i="9" l="1"/>
  <c r="I9" i="9"/>
  <c r="I10" i="9"/>
  <c r="I11" i="9"/>
  <c r="Q8" i="12" l="1"/>
  <c r="M15" i="9"/>
  <c r="S10" i="9" l="1"/>
  <c r="S11" i="9"/>
  <c r="S12" i="9"/>
  <c r="S13" i="9"/>
  <c r="S14" i="9"/>
  <c r="AG16" i="3"/>
  <c r="S9" i="9" l="1"/>
  <c r="Q15" i="9"/>
  <c r="S9" i="6"/>
  <c r="S8" i="6"/>
  <c r="I15" i="9" l="1"/>
  <c r="Q15" i="12"/>
  <c r="C15" i="12"/>
  <c r="O15" i="12"/>
  <c r="M15" i="12"/>
  <c r="K15" i="12"/>
  <c r="I15" i="12"/>
  <c r="G15" i="12"/>
  <c r="E15" i="12"/>
  <c r="O15" i="9"/>
  <c r="G15" i="9"/>
  <c r="E15" i="9"/>
  <c r="S10" i="6"/>
  <c r="Q10" i="6"/>
  <c r="O10" i="6"/>
  <c r="M10" i="6"/>
  <c r="Q16" i="3"/>
  <c r="S16" i="3"/>
  <c r="AA16" i="3"/>
  <c r="AI16" i="3"/>
  <c r="C9" i="15" l="1"/>
  <c r="G7" i="15"/>
  <c r="E9" i="15" l="1"/>
</calcChain>
</file>

<file path=xl/sharedStrings.xml><?xml version="1.0" encoding="utf-8"?>
<sst xmlns="http://schemas.openxmlformats.org/spreadsheetml/2006/main" count="322" uniqueCount="88">
  <si>
    <t>صندوق سرمایه گذاری خصوصی ثروت آفرین فیروزه</t>
  </si>
  <si>
    <t>صورت وضعیت پورتفوی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</si>
  <si>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</si>
  <si>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</si>
  <si>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</si>
  <si>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</si>
  <si>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</si>
  <si>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</si>
  <si>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</si>
  <si>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</si>
  <si>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</si>
  <si>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</si>
  <si>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</si>
  <si>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</si>
  <si>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</si>
  <si>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</si>
  <si>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</si>
  <si>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</si>
  <si>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</si>
  <si>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</si>
  <si>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</si>
  <si>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</si>
  <si>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</si>
  <si>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</si>
  <si>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</si>
  <si>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</si>
  <si>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</si>
  <si>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</si>
  <si>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</si>
  <si>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</si>
  <si>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</si>
  <si>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</si>
  <si>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</si>
  <si>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</si>
  <si>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</si>
  <si>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</si>
  <si>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</si>
  <si>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</si>
  <si>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</si>
  <si>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</si>
  <si>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</si>
  <si>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</si>
  <si>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</si>
  <si>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</si>
  <si>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</si>
  <si>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</si>
  <si>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</si>
  <si>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</si>
  <si>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</si>
  <si>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</si>
  <si>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</si>
  <si>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</si>
  <si>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</si>
  <si>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</si>
  <si>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</si>
  <si>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</si>
  <si>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</si>
  <si>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</si>
  <si>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</si>
  <si>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</si>
  <si>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</si>
  <si>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</si>
  <si>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</si>
  <si>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</si>
  <si>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</si>
  <si>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</si>
  <si>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</si>
  <si>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</si>
  <si>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</si>
  <si>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</si>
  <si>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</si>
  <si>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</si>
  <si>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</si>
  <si>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</si>
  <si>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</si>
  <si>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</si>
  <si>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</si>
  <si>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</si>
  <si>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</si>
  <si>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</si>
  <si>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</si>
  <si>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</si>
  <si>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صورت وضعیت پورتفوی صندوق سرمایه‌گذاری
خصوصی ثروت آفرین فیروزه</t>
  </si>
  <si>
    <t>1400/06/31</t>
  </si>
  <si>
    <t>1400/07/30</t>
  </si>
  <si>
    <t>برای ماه منتهی به 30مهر ماه 1400</t>
  </si>
  <si>
    <t>برای ماه منتهی به 1400/07/30</t>
  </si>
  <si>
    <t>سود و زیان ناشی از فروش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</si>
</sst>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;\(#,##0\)"/>
  </numFmts>
  <fonts count="14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b/>
      <sz val="36"/>
      <name val="IranNastaliq"/>
      <family val="1"/>
    </font>
    <font>
      <sz val="11"/>
      <name val="Calibri"/>
      <family val="2"/>
    </font>
    <font>
      <sz val="12"/>
      <color theme="0"/>
      <name val="B Nazanin"/>
      <charset val="178"/>
    </font>
    <font>
      <u/>
      <sz val="12"/>
      <color theme="0"/>
      <name val="B Nazanin"/>
      <charset val="178"/>
    </font>
    <font>
      <sz val="13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164" fontId="10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" fillId="0" borderId="0" xfId="3"/>
    <xf numFmtId="0" fontId="7" fillId="0" borderId="0" xfId="3" applyFont="1" applyAlignment="1">
      <alignment vertical="center" wrapText="1"/>
    </xf>
    <xf numFmtId="0" fontId="8" fillId="0" borderId="0" xfId="3" applyFont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4" applyNumberFormat="1" applyFont="1" applyFill="1" applyAlignment="1">
      <alignment horizontal="center" vertical="center"/>
    </xf>
    <xf numFmtId="0" fontId="2" fillId="0" borderId="0" xfId="3" applyFont="1"/>
    <xf numFmtId="0" fontId="3" fillId="0" borderId="0" xfId="3" applyFont="1" applyAlignment="1">
      <alignment horizontal="center" vertical="center"/>
    </xf>
    <xf numFmtId="0" fontId="4" fillId="0" borderId="0" xfId="3" applyFont="1"/>
    <xf numFmtId="3" fontId="2" fillId="0" borderId="0" xfId="3" applyNumberFormat="1" applyFont="1"/>
    <xf numFmtId="0" fontId="11" fillId="0" borderId="0" xfId="0" applyFont="1" applyFill="1" applyAlignment="1">
      <alignment horizontal="center" vertical="center"/>
    </xf>
    <xf numFmtId="165" fontId="11" fillId="0" borderId="0" xfId="4" applyNumberFormat="1" applyFont="1" applyFill="1" applyAlignment="1">
      <alignment horizontal="center" vertical="center"/>
    </xf>
    <xf numFmtId="164" fontId="11" fillId="0" borderId="0" xfId="4" applyFont="1" applyFill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166" fontId="13" fillId="0" borderId="0" xfId="2" applyNumberFormat="1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</cellXfs>
  <cellStyles count="5">
    <cellStyle name="Comma" xfId="4" builtinId="3"/>
    <cellStyle name="Normal" xfId="0" builtinId="0"/>
    <cellStyle name="Normal 2" xfId="3" xr:uid="{5C57393D-B2DE-4222-8265-615403A64C12}"/>
    <cellStyle name="Normal 3" xfId="2" xr:uid="{3ECB986B-94A0-4B0E-8F37-595A0C9472D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207497</xdr:colOff>
      <xdr:row>9</xdr:row>
      <xdr:rowOff>171450</xdr:rowOff>
    </xdr:from>
    <xdr:ext cx="2300543" cy="2152650"/>
    <xdr:pic>
      <xdr:nvPicPr>
        <xdr:cNvPr id="2" name="Picture 1">
          <a:extLst>
            <a:ext uri="{FF2B5EF4-FFF2-40B4-BE49-F238E27FC236}">
              <a16:creationId xmlns:a16="http://schemas.microsoft.com/office/drawing/2014/main" id="{168DC9A0-461F-4050-8524-8FFD8F97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291510" y="1885950"/>
          <a:ext cx="2300543" cy="2152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CFA8-9A95-4554-8EAA-FB5AA96AEA1A}">
  <dimension ref="A6:I14"/>
  <sheetViews>
    <sheetView rightToLeft="1" tabSelected="1" view="pageBreakPreview" topLeftCell="A10" zoomScaleNormal="100" workbookViewId="0">
      <selection activeCell="A14" sqref="A14:I14"/>
    </sheetView>
  </sheetViews>
  <sheetFormatPr defaultColWidth="8.85546875" defaultRowHeight="15" x14ac:dyDescent="0.25"/>
  <cols>
    <col min="1" max="1" width="3.42578125" style="11" customWidth="1"/>
    <col min="2" max="6" width="8.85546875" style="11"/>
    <col min="7" max="7" width="19.28515625" style="11" customWidth="1"/>
    <col min="8" max="16384" width="8.85546875" style="11"/>
  </cols>
  <sheetData>
    <row r="6" spans="1:9" ht="145.5" customHeight="1" x14ac:dyDescent="0.25">
      <c r="A6" s="28" t="s">
        <v>82</v>
      </c>
      <c r="B6" s="28"/>
      <c r="C6" s="28"/>
      <c r="D6" s="28"/>
      <c r="E6" s="28"/>
      <c r="F6" s="28"/>
      <c r="G6" s="28"/>
      <c r="H6" s="28"/>
      <c r="I6" s="28"/>
    </row>
    <row r="7" spans="1:9" ht="49.5" customHeight="1" x14ac:dyDescent="0.25">
      <c r="A7" s="13"/>
      <c r="B7" s="13"/>
      <c r="C7" s="13"/>
      <c r="D7" s="13"/>
      <c r="E7" s="13"/>
      <c r="F7" s="13"/>
      <c r="G7" s="13"/>
      <c r="H7" s="12"/>
    </row>
    <row r="8" spans="1:9" ht="58.5" customHeight="1" x14ac:dyDescent="0.25">
      <c r="A8" s="13"/>
      <c r="B8" s="13"/>
      <c r="C8" s="13"/>
      <c r="D8" s="13"/>
      <c r="E8" s="13"/>
      <c r="F8" s="13"/>
      <c r="G8" s="13"/>
      <c r="H8" s="12"/>
    </row>
    <row r="9" spans="1:9" ht="91.5" customHeight="1" x14ac:dyDescent="0.25">
      <c r="A9" s="13"/>
      <c r="B9" s="13"/>
      <c r="C9" s="13"/>
      <c r="D9" s="13"/>
      <c r="E9" s="13"/>
      <c r="F9" s="13"/>
      <c r="G9" s="13"/>
      <c r="H9" s="12"/>
    </row>
    <row r="10" spans="1:9" ht="57" x14ac:dyDescent="0.25">
      <c r="A10" s="13"/>
      <c r="B10" s="13"/>
      <c r="C10" s="13"/>
      <c r="D10" s="13"/>
      <c r="E10" s="13"/>
      <c r="F10" s="13"/>
      <c r="G10" s="13"/>
      <c r="H10" s="12"/>
    </row>
    <row r="11" spans="1:9" ht="57" x14ac:dyDescent="0.25">
      <c r="A11" s="13"/>
      <c r="B11" s="13"/>
      <c r="C11" s="13"/>
      <c r="D11" s="13"/>
      <c r="E11" s="13"/>
      <c r="F11" s="13"/>
      <c r="G11" s="13"/>
      <c r="H11" s="12"/>
    </row>
    <row r="12" spans="1:9" ht="108" customHeight="1" x14ac:dyDescent="0.25">
      <c r="A12" s="13"/>
      <c r="B12" s="13"/>
      <c r="C12" s="13"/>
      <c r="D12" s="13"/>
      <c r="E12" s="13"/>
      <c r="F12" s="13"/>
      <c r="G12" s="13"/>
      <c r="H12" s="12"/>
    </row>
    <row r="14" spans="1:9" ht="30" customHeight="1" x14ac:dyDescent="0.25">
      <c r="A14" s="29" t="s">
        <v>85</v>
      </c>
      <c r="B14" s="29"/>
      <c r="C14" s="29"/>
      <c r="D14" s="29"/>
      <c r="E14" s="29"/>
      <c r="F14" s="29"/>
      <c r="G14" s="29"/>
      <c r="H14" s="29"/>
      <c r="I14" s="29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P31"/>
  <sheetViews>
    <sheetView rightToLeft="1" view="pageBreakPreview" topLeftCell="O7" zoomScaleNormal="85" zoomScaleSheetLayoutView="100" workbookViewId="0">
      <selection activeCell="AI19" sqref="AI19"/>
    </sheetView>
  </sheetViews>
  <sheetFormatPr defaultRowHeight="18.75" x14ac:dyDescent="0.25"/>
  <cols>
    <col min="1" max="1" width="29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5703125" style="1" bestFit="1" customWidth="1"/>
    <col min="28" max="28" width="1" style="1" customWidth="1"/>
    <col min="29" max="29" width="8.855468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7.8554687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38" width="1" style="1" customWidth="1"/>
    <col min="39" max="39" width="20.140625" style="1" hidden="1" customWidth="1"/>
    <col min="40" max="40" width="15.28515625" style="1" hidden="1" customWidth="1"/>
    <col min="41" max="41" width="18.42578125" style="1" hidden="1" customWidth="1"/>
    <col min="42" max="16384" width="9.140625" style="1"/>
  </cols>
  <sheetData>
    <row r="2" spans="1:41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41" ht="30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4" spans="1:41" ht="30" x14ac:dyDescent="0.25">
      <c r="A4" s="32" t="s">
        <v>86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41" ht="30" x14ac:dyDescent="0.25">
      <c r="A6" s="30" t="s">
        <v>14</v>
      </c>
      <c r="B6" s="30" t="s">
        <v>14</v>
      </c>
      <c r="C6" s="30" t="s">
        <v>14</v>
      </c>
      <c r="D6" s="30" t="s">
        <v>14</v>
      </c>
      <c r="E6" s="30" t="s">
        <v>14</v>
      </c>
      <c r="F6" s="30" t="s">
        <v>14</v>
      </c>
      <c r="G6" s="30" t="s">
        <v>14</v>
      </c>
      <c r="H6" s="30" t="s">
        <v>14</v>
      </c>
      <c r="I6" s="30" t="s">
        <v>14</v>
      </c>
      <c r="J6" s="30" t="s">
        <v>14</v>
      </c>
      <c r="K6" s="30" t="s">
        <v>14</v>
      </c>
      <c r="L6" s="30" t="s">
        <v>14</v>
      </c>
      <c r="M6" s="30" t="s">
        <v>14</v>
      </c>
      <c r="O6" s="30" t="s">
        <v>83</v>
      </c>
      <c r="P6" s="30" t="s">
        <v>3</v>
      </c>
      <c r="Q6" s="30" t="s">
        <v>3</v>
      </c>
      <c r="R6" s="30" t="s">
        <v>3</v>
      </c>
      <c r="S6" s="30" t="s">
        <v>3</v>
      </c>
      <c r="U6" s="30" t="s">
        <v>4</v>
      </c>
      <c r="V6" s="30" t="s">
        <v>4</v>
      </c>
      <c r="W6" s="30" t="s">
        <v>4</v>
      </c>
      <c r="X6" s="30" t="s">
        <v>4</v>
      </c>
      <c r="Y6" s="30" t="s">
        <v>4</v>
      </c>
      <c r="Z6" s="30" t="s">
        <v>4</v>
      </c>
      <c r="AA6" s="30" t="s">
        <v>4</v>
      </c>
      <c r="AC6" s="30" t="s">
        <v>84</v>
      </c>
      <c r="AD6" s="30" t="s">
        <v>5</v>
      </c>
      <c r="AE6" s="30" t="s">
        <v>5</v>
      </c>
      <c r="AF6" s="30" t="s">
        <v>5</v>
      </c>
      <c r="AG6" s="30" t="s">
        <v>5</v>
      </c>
      <c r="AH6" s="30" t="s">
        <v>5</v>
      </c>
      <c r="AI6" s="30" t="s">
        <v>5</v>
      </c>
      <c r="AJ6" s="30" t="s">
        <v>5</v>
      </c>
      <c r="AK6" s="30" t="s">
        <v>5</v>
      </c>
    </row>
    <row r="7" spans="1:41" ht="30" x14ac:dyDescent="0.25">
      <c r="A7" s="31" t="s">
        <v>15</v>
      </c>
      <c r="C7" s="31" t="s">
        <v>16</v>
      </c>
      <c r="E7" s="31" t="s">
        <v>17</v>
      </c>
      <c r="G7" s="31" t="s">
        <v>18</v>
      </c>
      <c r="I7" s="31" t="s">
        <v>19</v>
      </c>
      <c r="K7" s="31" t="s">
        <v>20</v>
      </c>
      <c r="M7" s="31" t="s">
        <v>13</v>
      </c>
      <c r="O7" s="31" t="s">
        <v>6</v>
      </c>
      <c r="Q7" s="31" t="s">
        <v>7</v>
      </c>
      <c r="S7" s="31" t="s">
        <v>8</v>
      </c>
      <c r="U7" s="30" t="s">
        <v>9</v>
      </c>
      <c r="V7" s="30" t="s">
        <v>9</v>
      </c>
      <c r="W7" s="30" t="s">
        <v>9</v>
      </c>
      <c r="Y7" s="30" t="s">
        <v>10</v>
      </c>
      <c r="Z7" s="30" t="s">
        <v>10</v>
      </c>
      <c r="AA7" s="30" t="s">
        <v>10</v>
      </c>
      <c r="AC7" s="31" t="s">
        <v>6</v>
      </c>
      <c r="AE7" s="31" t="s">
        <v>21</v>
      </c>
      <c r="AG7" s="31" t="s">
        <v>7</v>
      </c>
      <c r="AI7" s="31" t="s">
        <v>8</v>
      </c>
      <c r="AK7" s="31" t="s">
        <v>11</v>
      </c>
    </row>
    <row r="8" spans="1:41" ht="30" x14ac:dyDescent="0.25">
      <c r="A8" s="30" t="s">
        <v>15</v>
      </c>
      <c r="C8" s="30" t="s">
        <v>16</v>
      </c>
      <c r="E8" s="30" t="s">
        <v>17</v>
      </c>
      <c r="G8" s="30" t="s">
        <v>18</v>
      </c>
      <c r="I8" s="30" t="s">
        <v>19</v>
      </c>
      <c r="K8" s="30" t="s">
        <v>20</v>
      </c>
      <c r="M8" s="30" t="s">
        <v>13</v>
      </c>
      <c r="O8" s="30" t="s">
        <v>6</v>
      </c>
      <c r="Q8" s="30" t="s">
        <v>7</v>
      </c>
      <c r="S8" s="30" t="s">
        <v>8</v>
      </c>
      <c r="U8" s="30" t="s">
        <v>6</v>
      </c>
      <c r="W8" s="30" t="s">
        <v>7</v>
      </c>
      <c r="Y8" s="30" t="s">
        <v>6</v>
      </c>
      <c r="AA8" s="30" t="s">
        <v>12</v>
      </c>
      <c r="AC8" s="30" t="s">
        <v>6</v>
      </c>
      <c r="AE8" s="30" t="s">
        <v>21</v>
      </c>
      <c r="AG8" s="30" t="s">
        <v>7</v>
      </c>
      <c r="AI8" s="30" t="s">
        <v>8</v>
      </c>
      <c r="AK8" s="30" t="s">
        <v>11</v>
      </c>
      <c r="AM8" s="22"/>
      <c r="AN8" s="22">
        <v>1.8125000000002501E-4</v>
      </c>
      <c r="AO8" s="22"/>
    </row>
    <row r="9" spans="1:41" ht="21" x14ac:dyDescent="0.25">
      <c r="A9" s="2" t="s">
        <v>38</v>
      </c>
      <c r="C9" s="1" t="s">
        <v>23</v>
      </c>
      <c r="E9" s="1" t="s">
        <v>23</v>
      </c>
      <c r="G9" s="1" t="s">
        <v>36</v>
      </c>
      <c r="I9" s="1" t="s">
        <v>39</v>
      </c>
      <c r="K9" s="3">
        <v>0</v>
      </c>
      <c r="M9" s="3">
        <v>0</v>
      </c>
      <c r="O9" s="3">
        <v>153440</v>
      </c>
      <c r="Q9" s="15">
        <v>104471092701.787</v>
      </c>
      <c r="R9" s="16"/>
      <c r="S9" s="15">
        <v>101801874025.37601</v>
      </c>
      <c r="U9" s="3">
        <v>0</v>
      </c>
      <c r="W9" s="3">
        <v>0</v>
      </c>
      <c r="Y9" s="3">
        <v>0</v>
      </c>
      <c r="AA9" s="3">
        <v>0</v>
      </c>
      <c r="AC9" s="3">
        <v>153440</v>
      </c>
      <c r="AD9" s="3"/>
      <c r="AE9" s="3">
        <v>670840</v>
      </c>
      <c r="AF9" s="3"/>
      <c r="AG9" s="3">
        <v>101801874025.37601</v>
      </c>
      <c r="AI9" s="3">
        <v>102914572632.19299</v>
      </c>
      <c r="AK9" s="4">
        <f>AI9/$AI$19</f>
        <v>0.10057492911130055</v>
      </c>
      <c r="AM9" s="23">
        <f>AC9*AE9</f>
        <v>102933689600</v>
      </c>
      <c r="AN9" s="24">
        <f>AM9*AN8</f>
        <v>18656731.240002573</v>
      </c>
      <c r="AO9" s="25">
        <f>AM9-AN9</f>
        <v>102915032868.75999</v>
      </c>
    </row>
    <row r="10" spans="1:41" ht="21" x14ac:dyDescent="0.25">
      <c r="A10" s="2" t="s">
        <v>22</v>
      </c>
      <c r="C10" s="1" t="s">
        <v>23</v>
      </c>
      <c r="E10" s="1" t="s">
        <v>23</v>
      </c>
      <c r="G10" s="1" t="s">
        <v>24</v>
      </c>
      <c r="I10" s="1" t="s">
        <v>25</v>
      </c>
      <c r="K10" s="3">
        <v>0</v>
      </c>
      <c r="M10" s="3">
        <v>0</v>
      </c>
      <c r="O10" s="3">
        <v>112444</v>
      </c>
      <c r="Q10" s="15">
        <v>74254001918.350098</v>
      </c>
      <c r="R10" s="16"/>
      <c r="S10" s="15">
        <v>71812160902.267105</v>
      </c>
      <c r="U10" s="3">
        <v>0</v>
      </c>
      <c r="W10" s="3">
        <v>0</v>
      </c>
      <c r="Y10" s="3">
        <v>0</v>
      </c>
      <c r="AA10" s="3">
        <v>0</v>
      </c>
      <c r="AC10" s="3">
        <v>112444</v>
      </c>
      <c r="AD10" s="3"/>
      <c r="AE10" s="3">
        <v>644999</v>
      </c>
      <c r="AF10" s="3"/>
      <c r="AG10" s="3">
        <v>71812160902.267105</v>
      </c>
      <c r="AI10" s="3">
        <v>72548198339.297272</v>
      </c>
      <c r="AK10" s="4">
        <f t="shared" ref="AK10:AK15" si="0">AI10/$AI$19</f>
        <v>7.0898899140401692E-2</v>
      </c>
      <c r="AM10" s="23">
        <f t="shared" ref="AM10:AM15" si="1">AC10*AE10</f>
        <v>72526267556</v>
      </c>
      <c r="AN10" s="24">
        <f>AM10*AN8</f>
        <v>13145385.994526813</v>
      </c>
      <c r="AO10" s="25">
        <f>AM10-AN10</f>
        <v>72513122170.005478</v>
      </c>
    </row>
    <row r="11" spans="1:41" ht="21" x14ac:dyDescent="0.25">
      <c r="A11" s="2" t="s">
        <v>40</v>
      </c>
      <c r="C11" s="1" t="s">
        <v>23</v>
      </c>
      <c r="E11" s="1" t="s">
        <v>23</v>
      </c>
      <c r="G11" s="1" t="s">
        <v>41</v>
      </c>
      <c r="I11" s="1" t="s">
        <v>42</v>
      </c>
      <c r="K11" s="3">
        <v>0</v>
      </c>
      <c r="M11" s="3">
        <v>0</v>
      </c>
      <c r="O11" s="3">
        <v>99000</v>
      </c>
      <c r="Q11" s="15">
        <v>70430979070.856247</v>
      </c>
      <c r="R11" s="16"/>
      <c r="S11" s="15">
        <v>69230425710.600006</v>
      </c>
      <c r="U11" s="3">
        <v>0</v>
      </c>
      <c r="W11" s="3">
        <v>0</v>
      </c>
      <c r="Y11" s="3">
        <v>0</v>
      </c>
      <c r="AA11" s="3">
        <v>0</v>
      </c>
      <c r="AC11" s="3">
        <v>99000</v>
      </c>
      <c r="AD11" s="3"/>
      <c r="AE11" s="3">
        <v>708895</v>
      </c>
      <c r="AF11" s="3"/>
      <c r="AG11" s="3">
        <v>69230425710.600006</v>
      </c>
      <c r="AI11" s="3">
        <v>69950619151.875</v>
      </c>
      <c r="AK11" s="4">
        <f t="shared" si="0"/>
        <v>6.8360372904961039E-2</v>
      </c>
      <c r="AM11" s="23">
        <f t="shared" si="1"/>
        <v>70180605000</v>
      </c>
      <c r="AN11" s="24">
        <f>AM11*AN8</f>
        <v>12720234.656251755</v>
      </c>
      <c r="AO11" s="25">
        <f>AM11-AN11</f>
        <v>70167884765.34375</v>
      </c>
    </row>
    <row r="12" spans="1:41" ht="21" x14ac:dyDescent="0.25">
      <c r="A12" s="2" t="s">
        <v>35</v>
      </c>
      <c r="C12" s="1" t="s">
        <v>23</v>
      </c>
      <c r="E12" s="1" t="s">
        <v>23</v>
      </c>
      <c r="G12" s="1" t="s">
        <v>36</v>
      </c>
      <c r="I12" s="1" t="s">
        <v>37</v>
      </c>
      <c r="K12" s="3">
        <v>0</v>
      </c>
      <c r="M12" s="3">
        <v>0</v>
      </c>
      <c r="O12" s="3">
        <v>98100</v>
      </c>
      <c r="Q12" s="15">
        <v>65841613040</v>
      </c>
      <c r="R12" s="16"/>
      <c r="S12" s="15">
        <v>63834360424.734375</v>
      </c>
      <c r="U12" s="3">
        <v>0</v>
      </c>
      <c r="W12" s="3">
        <v>0</v>
      </c>
      <c r="Y12" s="3">
        <v>0</v>
      </c>
      <c r="AA12" s="3">
        <v>0</v>
      </c>
      <c r="AC12" s="3">
        <v>98100</v>
      </c>
      <c r="AD12" s="3"/>
      <c r="AE12" s="3">
        <v>659449</v>
      </c>
      <c r="AF12" s="3"/>
      <c r="AG12" s="3">
        <v>63834360424.734375</v>
      </c>
      <c r="AI12" s="3">
        <v>64680221484.624374</v>
      </c>
      <c r="AK12" s="4">
        <f t="shared" si="0"/>
        <v>6.3209791619776912E-2</v>
      </c>
      <c r="AM12" s="23">
        <f t="shared" si="1"/>
        <v>64691946900</v>
      </c>
      <c r="AN12" s="24">
        <f>AM12*AN8</f>
        <v>11725415.375626618</v>
      </c>
      <c r="AO12" s="25">
        <f t="shared" ref="AO12:AO15" si="2">AM12-AN12</f>
        <v>64680221484.624374</v>
      </c>
    </row>
    <row r="13" spans="1:41" ht="21" x14ac:dyDescent="0.25">
      <c r="A13" s="2" t="s">
        <v>32</v>
      </c>
      <c r="C13" s="1" t="s">
        <v>23</v>
      </c>
      <c r="E13" s="1" t="s">
        <v>23</v>
      </c>
      <c r="G13" s="1" t="s">
        <v>33</v>
      </c>
      <c r="I13" s="1" t="s">
        <v>34</v>
      </c>
      <c r="K13" s="3">
        <v>0</v>
      </c>
      <c r="M13" s="3">
        <v>0</v>
      </c>
      <c r="O13" s="3">
        <v>50000</v>
      </c>
      <c r="Q13" s="15">
        <v>38020607515.625</v>
      </c>
      <c r="R13" s="16"/>
      <c r="S13" s="15">
        <v>38074297782.5</v>
      </c>
      <c r="U13" s="3">
        <v>0</v>
      </c>
      <c r="W13" s="3">
        <v>0</v>
      </c>
      <c r="Y13" s="3">
        <v>0</v>
      </c>
      <c r="AA13" s="3">
        <v>0</v>
      </c>
      <c r="AC13" s="3">
        <v>50000</v>
      </c>
      <c r="AD13" s="3"/>
      <c r="AE13" s="3">
        <v>770390</v>
      </c>
      <c r="AF13" s="3"/>
      <c r="AG13" s="3">
        <v>38074297782.5</v>
      </c>
      <c r="AI13" s="3">
        <v>38493721748.125</v>
      </c>
      <c r="AK13" s="4">
        <f t="shared" si="0"/>
        <v>3.761861160211187E-2</v>
      </c>
      <c r="AM13" s="23">
        <f t="shared" si="1"/>
        <v>38519500000</v>
      </c>
      <c r="AN13" s="24">
        <f>AM13*AN8</f>
        <v>6981659.375000963</v>
      </c>
      <c r="AO13" s="25">
        <f t="shared" si="2"/>
        <v>38512518340.625</v>
      </c>
    </row>
    <row r="14" spans="1:41" ht="21" x14ac:dyDescent="0.25">
      <c r="A14" s="2" t="s">
        <v>29</v>
      </c>
      <c r="C14" s="1" t="s">
        <v>23</v>
      </c>
      <c r="E14" s="1" t="s">
        <v>23</v>
      </c>
      <c r="G14" s="1" t="s">
        <v>30</v>
      </c>
      <c r="I14" s="1" t="s">
        <v>31</v>
      </c>
      <c r="K14" s="3">
        <v>0</v>
      </c>
      <c r="M14" s="3">
        <v>0</v>
      </c>
      <c r="O14" s="3">
        <v>30000</v>
      </c>
      <c r="Q14" s="15">
        <v>19792391978.625</v>
      </c>
      <c r="R14" s="16"/>
      <c r="S14" s="15">
        <v>19149938444.4375</v>
      </c>
      <c r="U14" s="3">
        <v>0</v>
      </c>
      <c r="W14" s="3">
        <v>0</v>
      </c>
      <c r="Y14" s="3">
        <v>0</v>
      </c>
      <c r="AA14" s="3">
        <v>0</v>
      </c>
      <c r="AC14" s="3">
        <v>30000</v>
      </c>
      <c r="AD14" s="3"/>
      <c r="AE14" s="3">
        <v>651000</v>
      </c>
      <c r="AF14" s="3"/>
      <c r="AG14" s="3">
        <v>19149938444.4375</v>
      </c>
      <c r="AI14" s="3">
        <v>19526460187.5</v>
      </c>
      <c r="AK14" s="4">
        <f t="shared" si="0"/>
        <v>1.9082548748184963E-2</v>
      </c>
      <c r="AM14" s="23">
        <f t="shared" si="1"/>
        <v>19530000000</v>
      </c>
      <c r="AN14" s="24">
        <f>AM14*AN8</f>
        <v>3539812.5000004885</v>
      </c>
      <c r="AO14" s="25">
        <f t="shared" si="2"/>
        <v>19526460187.5</v>
      </c>
    </row>
    <row r="15" spans="1:41" ht="21" x14ac:dyDescent="0.25">
      <c r="A15" s="2" t="s">
        <v>26</v>
      </c>
      <c r="C15" s="1" t="s">
        <v>23</v>
      </c>
      <c r="E15" s="1" t="s">
        <v>23</v>
      </c>
      <c r="G15" s="1" t="s">
        <v>27</v>
      </c>
      <c r="I15" s="1" t="s">
        <v>28</v>
      </c>
      <c r="K15" s="3">
        <v>0</v>
      </c>
      <c r="M15" s="3">
        <v>0</v>
      </c>
      <c r="O15" s="3">
        <v>20000</v>
      </c>
      <c r="Q15" s="15">
        <v>16426162218.375</v>
      </c>
      <c r="R15" s="16"/>
      <c r="S15" s="15">
        <v>16590212478.875</v>
      </c>
      <c r="U15" s="3">
        <v>0</v>
      </c>
      <c r="W15" s="3">
        <v>0</v>
      </c>
      <c r="Y15" s="3">
        <v>0</v>
      </c>
      <c r="AA15" s="3">
        <v>0</v>
      </c>
      <c r="AC15" s="3">
        <v>20000</v>
      </c>
      <c r="AD15" s="3"/>
      <c r="AE15" s="3">
        <v>840000</v>
      </c>
      <c r="AF15" s="3"/>
      <c r="AG15" s="3">
        <v>16590212478.875</v>
      </c>
      <c r="AI15" s="3">
        <v>16777878458.25</v>
      </c>
      <c r="AK15" s="4">
        <f t="shared" si="0"/>
        <v>1.6396452838678546E-2</v>
      </c>
      <c r="AM15" s="23">
        <f t="shared" si="1"/>
        <v>16800000000</v>
      </c>
      <c r="AN15" s="24">
        <f>AM15*AN8</f>
        <v>3045000.00000042</v>
      </c>
      <c r="AO15" s="25">
        <f t="shared" si="2"/>
        <v>16796955000</v>
      </c>
    </row>
    <row r="16" spans="1:41" ht="19.5" thickBot="1" x14ac:dyDescent="0.3">
      <c r="Q16" s="5">
        <f>SUM(Q9:Q15)</f>
        <v>389236848443.61835</v>
      </c>
      <c r="S16" s="5">
        <f>SUM(S9:S15)</f>
        <v>380493269768.79004</v>
      </c>
      <c r="AA16" s="5">
        <f>SUM(AA9:AA15)</f>
        <v>0</v>
      </c>
      <c r="AC16" s="3"/>
      <c r="AD16" s="3"/>
      <c r="AE16" s="6"/>
      <c r="AF16" s="3"/>
      <c r="AG16" s="5">
        <f>SUM(AG9:AG15)</f>
        <v>380493269768.79004</v>
      </c>
      <c r="AI16" s="5">
        <f>SUM(AI9:AI15)</f>
        <v>384891672001.86462</v>
      </c>
      <c r="AK16" s="7">
        <f>SUM(AK9:AK15)</f>
        <v>0.37614160596541557</v>
      </c>
      <c r="AM16" s="26">
        <f>SUM(AM9:AM15)</f>
        <v>385182009056</v>
      </c>
      <c r="AN16" s="24">
        <f>SUM(AN9:AN15)</f>
        <v>69814239.141409621</v>
      </c>
      <c r="AO16" s="26">
        <f>SUM(AO9:AO15)</f>
        <v>385112194816.85858</v>
      </c>
    </row>
    <row r="17" spans="23:42" ht="19.5" thickTop="1" x14ac:dyDescent="0.25">
      <c r="AE17" s="17"/>
    </row>
    <row r="18" spans="23:42" x14ac:dyDescent="0.25">
      <c r="AE18" s="17"/>
      <c r="AG18" s="15"/>
    </row>
    <row r="19" spans="23:42" x14ac:dyDescent="0.25">
      <c r="W19" s="3"/>
      <c r="AA19" s="3"/>
      <c r="AE19" s="17"/>
      <c r="AG19" s="15"/>
      <c r="AI19" s="3">
        <v>1023262691225</v>
      </c>
    </row>
    <row r="20" spans="23:42" x14ac:dyDescent="0.25">
      <c r="W20" s="3"/>
      <c r="AA20" s="3"/>
      <c r="AE20" s="17"/>
      <c r="AG20" s="15"/>
      <c r="AI20" s="3"/>
      <c r="AM20" s="17"/>
      <c r="AN20" s="17"/>
      <c r="AO20" s="17"/>
      <c r="AP20" s="17"/>
    </row>
    <row r="21" spans="23:42" x14ac:dyDescent="0.25">
      <c r="W21" s="3"/>
      <c r="AA21" s="3"/>
      <c r="AE21" s="17"/>
      <c r="AG21" s="15"/>
      <c r="AM21" s="17"/>
      <c r="AN21" s="17"/>
      <c r="AO21" s="17"/>
      <c r="AP21" s="17"/>
    </row>
    <row r="22" spans="23:42" x14ac:dyDescent="0.25">
      <c r="W22" s="3"/>
      <c r="AA22" s="3"/>
      <c r="AE22" s="17"/>
      <c r="AG22" s="15"/>
      <c r="AM22" s="17"/>
      <c r="AN22" s="17"/>
      <c r="AO22" s="17"/>
      <c r="AP22" s="17"/>
    </row>
    <row r="23" spans="23:42" x14ac:dyDescent="0.25">
      <c r="AE23" s="17"/>
      <c r="AG23" s="15"/>
      <c r="AM23" s="17"/>
      <c r="AN23" s="17"/>
      <c r="AO23" s="17"/>
      <c r="AP23" s="17"/>
    </row>
    <row r="24" spans="23:42" x14ac:dyDescent="0.25">
      <c r="AG24" s="15"/>
      <c r="AM24" s="17"/>
      <c r="AN24" s="17"/>
      <c r="AO24" s="17"/>
      <c r="AP24" s="17"/>
    </row>
    <row r="25" spans="23:42" x14ac:dyDescent="0.25">
      <c r="AM25" s="17"/>
      <c r="AN25" s="17"/>
      <c r="AO25" s="17"/>
      <c r="AP25" s="17"/>
    </row>
    <row r="26" spans="23:42" x14ac:dyDescent="0.25">
      <c r="AM26" s="17"/>
      <c r="AN26" s="17"/>
      <c r="AO26" s="17"/>
      <c r="AP26" s="17"/>
    </row>
    <row r="27" spans="23:42" x14ac:dyDescent="0.25">
      <c r="AM27" s="17"/>
      <c r="AN27" s="17"/>
      <c r="AO27" s="17"/>
      <c r="AP27" s="17"/>
    </row>
    <row r="28" spans="23:42" x14ac:dyDescent="0.25">
      <c r="AM28" s="17"/>
      <c r="AN28" s="17"/>
      <c r="AO28" s="17"/>
      <c r="AP28" s="17"/>
    </row>
    <row r="29" spans="23:42" x14ac:dyDescent="0.25">
      <c r="AM29" s="17"/>
      <c r="AN29" s="17"/>
      <c r="AO29" s="17"/>
      <c r="AP29" s="17"/>
    </row>
    <row r="30" spans="23:42" x14ac:dyDescent="0.25">
      <c r="AM30" s="17"/>
      <c r="AN30" s="17"/>
      <c r="AO30" s="17"/>
      <c r="AP30" s="17"/>
    </row>
    <row r="31" spans="23:42" x14ac:dyDescent="0.25">
      <c r="AM31" s="17"/>
      <c r="AN31" s="17"/>
      <c r="AO31" s="17"/>
      <c r="AP31" s="17"/>
    </row>
  </sheetData>
  <sortState xmlns:xlrd2="http://schemas.microsoft.com/office/spreadsheetml/2017/richdata2" ref="A9:AK15">
    <sortCondition descending="1" ref="S9:S15"/>
  </sortState>
  <mergeCells count="28">
    <mergeCell ref="A3:AK3"/>
    <mergeCell ref="A2:AK2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view="pageBreakPreview" zoomScale="115" zoomScaleNormal="100" zoomScaleSheetLayoutView="115" workbookViewId="0">
      <selection activeCell="S8" sqref="S8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14" style="1" bestFit="1" customWidth="1"/>
    <col min="6" max="6" width="1" style="1" customWidth="1"/>
    <col min="7" max="7" width="15.140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0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30" x14ac:dyDescent="0.25">
      <c r="A4" s="32" t="s">
        <v>86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x14ac:dyDescent="0.25">
      <c r="O5" s="3"/>
      <c r="Q5" s="3"/>
    </row>
    <row r="6" spans="1:19" ht="30" x14ac:dyDescent="0.25">
      <c r="A6" s="31" t="s">
        <v>44</v>
      </c>
      <c r="C6" s="30" t="s">
        <v>45</v>
      </c>
      <c r="D6" s="30" t="s">
        <v>45</v>
      </c>
      <c r="E6" s="30" t="s">
        <v>45</v>
      </c>
      <c r="F6" s="30" t="s">
        <v>45</v>
      </c>
      <c r="G6" s="30" t="s">
        <v>45</v>
      </c>
      <c r="H6" s="30" t="s">
        <v>45</v>
      </c>
      <c r="I6" s="30" t="s">
        <v>45</v>
      </c>
      <c r="K6" s="30" t="s">
        <v>83</v>
      </c>
      <c r="M6" s="30" t="s">
        <v>4</v>
      </c>
      <c r="N6" s="30" t="s">
        <v>4</v>
      </c>
      <c r="O6" s="30" t="s">
        <v>4</v>
      </c>
      <c r="Q6" s="30" t="s">
        <v>84</v>
      </c>
      <c r="R6" s="30" t="s">
        <v>5</v>
      </c>
      <c r="S6" s="30" t="s">
        <v>5</v>
      </c>
    </row>
    <row r="7" spans="1:19" ht="30" x14ac:dyDescent="0.25">
      <c r="A7" s="30" t="s">
        <v>44</v>
      </c>
      <c r="C7" s="30" t="s">
        <v>46</v>
      </c>
      <c r="E7" s="30" t="s">
        <v>47</v>
      </c>
      <c r="G7" s="30" t="s">
        <v>48</v>
      </c>
      <c r="I7" s="30" t="s">
        <v>20</v>
      </c>
      <c r="K7" s="30" t="s">
        <v>49</v>
      </c>
      <c r="M7" s="30" t="s">
        <v>50</v>
      </c>
      <c r="O7" s="30" t="s">
        <v>51</v>
      </c>
      <c r="Q7" s="30" t="s">
        <v>49</v>
      </c>
      <c r="S7" s="30" t="s">
        <v>43</v>
      </c>
    </row>
    <row r="8" spans="1:19" ht="21" x14ac:dyDescent="0.25">
      <c r="A8" s="2" t="s">
        <v>52</v>
      </c>
      <c r="C8" s="1" t="s">
        <v>53</v>
      </c>
      <c r="E8" s="1" t="s">
        <v>54</v>
      </c>
      <c r="G8" s="1" t="s">
        <v>55</v>
      </c>
      <c r="I8" s="1">
        <v>0</v>
      </c>
      <c r="K8" s="3">
        <v>1665878475</v>
      </c>
      <c r="M8" s="3">
        <f>Q8-K8</f>
        <v>0</v>
      </c>
      <c r="O8" s="3"/>
      <c r="Q8" s="3">
        <v>1665878475</v>
      </c>
      <c r="S8" s="4">
        <f>Q8/'اوراق مشارکت'!$AI$19</f>
        <v>1.6280066587844534E-3</v>
      </c>
    </row>
    <row r="9" spans="1:19" ht="21" x14ac:dyDescent="0.25">
      <c r="A9" s="2" t="s">
        <v>52</v>
      </c>
      <c r="C9" s="1" t="s">
        <v>56</v>
      </c>
      <c r="E9" s="1" t="s">
        <v>57</v>
      </c>
      <c r="G9" s="1" t="s">
        <v>55</v>
      </c>
      <c r="I9" s="1">
        <v>0</v>
      </c>
      <c r="K9" s="3">
        <v>939757</v>
      </c>
      <c r="M9" s="3"/>
      <c r="O9" s="3">
        <f>K9-Q9</f>
        <v>413658</v>
      </c>
      <c r="Q9" s="3">
        <v>526099</v>
      </c>
      <c r="S9" s="4">
        <f>Q9/'اوراق مشارکت'!$AI$19</f>
        <v>5.1413874903440482E-7</v>
      </c>
    </row>
    <row r="10" spans="1:19" ht="19.5" thickBot="1" x14ac:dyDescent="0.3">
      <c r="K10" s="5">
        <v>0</v>
      </c>
      <c r="M10" s="5">
        <f>SUM(M8:M9)</f>
        <v>0</v>
      </c>
      <c r="O10" s="5">
        <f>SUM(O8:O9)</f>
        <v>413658</v>
      </c>
      <c r="Q10" s="5">
        <f>SUM(Q8:Q9)</f>
        <v>1666404574</v>
      </c>
      <c r="S10" s="10">
        <f>SUM(S8:S9)</f>
        <v>1.6285207975334879E-3</v>
      </c>
    </row>
    <row r="11" spans="1:19" ht="19.5" thickTop="1" x14ac:dyDescent="0.25"/>
  </sheetData>
  <mergeCells count="17">
    <mergeCell ref="E7"/>
    <mergeCell ref="G7"/>
    <mergeCell ref="I7"/>
    <mergeCell ref="C6:I6"/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view="pageBreakPreview" zoomScale="115" zoomScaleNormal="100" zoomScaleSheetLayoutView="115" workbookViewId="0">
      <selection activeCell="C9" sqref="C9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0" x14ac:dyDescent="0.25">
      <c r="A3" s="32" t="s">
        <v>58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30" x14ac:dyDescent="0.25">
      <c r="A4" s="32" t="s">
        <v>86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30" x14ac:dyDescent="0.25">
      <c r="A6" s="30" t="s">
        <v>59</v>
      </c>
      <c r="B6" s="30" t="s">
        <v>59</v>
      </c>
      <c r="C6" s="30" t="s">
        <v>59</v>
      </c>
      <c r="D6" s="30" t="s">
        <v>59</v>
      </c>
      <c r="E6" s="30" t="s">
        <v>59</v>
      </c>
      <c r="F6" s="30" t="s">
        <v>59</v>
      </c>
      <c r="G6" s="30" t="s">
        <v>59</v>
      </c>
      <c r="I6" s="30" t="s">
        <v>60</v>
      </c>
      <c r="J6" s="30" t="s">
        <v>60</v>
      </c>
      <c r="K6" s="30" t="s">
        <v>60</v>
      </c>
      <c r="L6" s="30" t="s">
        <v>60</v>
      </c>
      <c r="M6" s="30" t="s">
        <v>60</v>
      </c>
      <c r="O6" s="30" t="s">
        <v>61</v>
      </c>
      <c r="P6" s="30" t="s">
        <v>61</v>
      </c>
      <c r="Q6" s="30" t="s">
        <v>61</v>
      </c>
      <c r="R6" s="30" t="s">
        <v>61</v>
      </c>
      <c r="S6" s="30" t="s">
        <v>61</v>
      </c>
    </row>
    <row r="7" spans="1:19" ht="30" x14ac:dyDescent="0.25">
      <c r="A7" s="30" t="s">
        <v>62</v>
      </c>
      <c r="C7" s="30" t="s">
        <v>63</v>
      </c>
      <c r="E7" s="30" t="s">
        <v>19</v>
      </c>
      <c r="G7" s="30" t="s">
        <v>20</v>
      </c>
      <c r="I7" s="30" t="s">
        <v>64</v>
      </c>
      <c r="K7" s="30" t="s">
        <v>65</v>
      </c>
      <c r="M7" s="30" t="s">
        <v>66</v>
      </c>
      <c r="O7" s="30" t="s">
        <v>64</v>
      </c>
      <c r="Q7" s="30" t="s">
        <v>65</v>
      </c>
      <c r="S7" s="30" t="s">
        <v>66</v>
      </c>
    </row>
    <row r="8" spans="1:19" ht="21" x14ac:dyDescent="0.25">
      <c r="A8" s="2" t="s">
        <v>52</v>
      </c>
      <c r="C8" s="3">
        <v>11</v>
      </c>
      <c r="E8" s="1" t="s">
        <v>67</v>
      </c>
      <c r="G8" s="1">
        <v>0</v>
      </c>
      <c r="I8" s="3">
        <v>6342</v>
      </c>
      <c r="K8" s="3">
        <v>0</v>
      </c>
      <c r="M8" s="3">
        <v>6342</v>
      </c>
      <c r="O8" s="3">
        <v>44259</v>
      </c>
      <c r="Q8" s="3">
        <v>0</v>
      </c>
      <c r="S8" s="3">
        <f>O8</f>
        <v>44259</v>
      </c>
    </row>
    <row r="9" spans="1:19" x14ac:dyDescent="0.25">
      <c r="I9" s="14">
        <f>SUM(I8)</f>
        <v>6342</v>
      </c>
      <c r="M9" s="14">
        <f>SUM(M8)</f>
        <v>6342</v>
      </c>
      <c r="O9" s="14">
        <f>SUM(O8)</f>
        <v>44259</v>
      </c>
      <c r="S9" s="14">
        <f>SUM(S8)</f>
        <v>44259</v>
      </c>
    </row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24"/>
  <sheetViews>
    <sheetView rightToLeft="1" view="pageBreakPreview" zoomScaleNormal="100" zoomScaleSheetLayoutView="100" workbookViewId="0">
      <selection activeCell="O11" sqref="O11"/>
    </sheetView>
  </sheetViews>
  <sheetFormatPr defaultRowHeight="18.75" x14ac:dyDescent="0.25"/>
  <cols>
    <col min="1" max="1" width="29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8.855468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7.7109375" style="1" bestFit="1" customWidth="1"/>
    <col min="18" max="18" width="1" style="1" customWidth="1"/>
    <col min="19" max="19" width="15" style="1" hidden="1" customWidth="1"/>
    <col min="20" max="20" width="16" style="1" bestFit="1" customWidth="1"/>
    <col min="21" max="16384" width="9.140625" style="1"/>
  </cols>
  <sheetData>
    <row r="2" spans="1:20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0" ht="30" x14ac:dyDescent="0.25">
      <c r="A3" s="32" t="s">
        <v>58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20" ht="30" x14ac:dyDescent="0.25">
      <c r="A4" s="32" t="s">
        <v>86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20" ht="30" x14ac:dyDescent="0.25">
      <c r="A6" s="31" t="s">
        <v>2</v>
      </c>
      <c r="C6" s="30" t="s">
        <v>60</v>
      </c>
      <c r="D6" s="30" t="s">
        <v>60</v>
      </c>
      <c r="E6" s="30" t="s">
        <v>60</v>
      </c>
      <c r="F6" s="30" t="s">
        <v>60</v>
      </c>
      <c r="G6" s="30" t="s">
        <v>60</v>
      </c>
      <c r="H6" s="30" t="s">
        <v>60</v>
      </c>
      <c r="I6" s="30" t="s">
        <v>60</v>
      </c>
      <c r="K6" s="30" t="s">
        <v>61</v>
      </c>
      <c r="L6" s="30" t="s">
        <v>61</v>
      </c>
      <c r="M6" s="30" t="s">
        <v>61</v>
      </c>
      <c r="N6" s="30" t="s">
        <v>61</v>
      </c>
      <c r="O6" s="30" t="s">
        <v>61</v>
      </c>
      <c r="P6" s="30" t="s">
        <v>61</v>
      </c>
      <c r="Q6" s="30" t="s">
        <v>61</v>
      </c>
    </row>
    <row r="7" spans="1:20" ht="30" x14ac:dyDescent="0.25">
      <c r="A7" s="30" t="s">
        <v>2</v>
      </c>
      <c r="C7" s="30" t="s">
        <v>6</v>
      </c>
      <c r="E7" s="30" t="s">
        <v>68</v>
      </c>
      <c r="G7" s="30" t="s">
        <v>69</v>
      </c>
      <c r="I7" s="30" t="s">
        <v>70</v>
      </c>
      <c r="K7" s="30" t="s">
        <v>6</v>
      </c>
      <c r="M7" s="30" t="s">
        <v>68</v>
      </c>
      <c r="O7" s="30" t="s">
        <v>69</v>
      </c>
      <c r="Q7" s="30" t="s">
        <v>70</v>
      </c>
    </row>
    <row r="8" spans="1:20" ht="21" x14ac:dyDescent="0.25">
      <c r="A8" s="2" t="s">
        <v>38</v>
      </c>
      <c r="C8" s="3">
        <v>153440</v>
      </c>
      <c r="E8" s="3">
        <f>'اوراق مشارکت'!AI9</f>
        <v>102914572632.19299</v>
      </c>
      <c r="G8" s="3">
        <f>'اوراق مشارکت'!AG9</f>
        <v>101801874025.37601</v>
      </c>
      <c r="I8" s="3">
        <f>E8-G8</f>
        <v>1112698606.8169861</v>
      </c>
      <c r="K8" s="3">
        <v>153440</v>
      </c>
      <c r="M8" s="3">
        <f>E8</f>
        <v>102914572632.19299</v>
      </c>
      <c r="O8" s="3">
        <v>94094752474</v>
      </c>
      <c r="Q8" s="3">
        <f>M8-O8</f>
        <v>8819820158.1929932</v>
      </c>
      <c r="S8" s="3">
        <f>M8-Q8</f>
        <v>94094752474</v>
      </c>
      <c r="T8" s="3"/>
    </row>
    <row r="9" spans="1:20" ht="21" x14ac:dyDescent="0.25">
      <c r="A9" s="2" t="s">
        <v>22</v>
      </c>
      <c r="C9" s="3">
        <v>112444</v>
      </c>
      <c r="E9" s="3">
        <f>'اوراق مشارکت'!AI10</f>
        <v>72548198339.297272</v>
      </c>
      <c r="G9" s="3">
        <f>'اوراق مشارکت'!AG10</f>
        <v>71812160902.267105</v>
      </c>
      <c r="I9" s="3">
        <f t="shared" ref="I9:I14" si="0">E9-G9</f>
        <v>736037437.03016663</v>
      </c>
      <c r="K9" s="3">
        <v>112444</v>
      </c>
      <c r="M9" s="3">
        <f t="shared" ref="M9:M14" si="1">E9</f>
        <v>72548198339.297272</v>
      </c>
      <c r="O9" s="3">
        <v>66682945685</v>
      </c>
      <c r="Q9" s="3">
        <f t="shared" ref="Q9:Q14" si="2">M9-O9</f>
        <v>5865252654.2972717</v>
      </c>
      <c r="S9" s="3">
        <f t="shared" ref="S9:S14" si="3">M9-Q9</f>
        <v>66682945685</v>
      </c>
    </row>
    <row r="10" spans="1:20" ht="21" x14ac:dyDescent="0.25">
      <c r="A10" s="2" t="s">
        <v>40</v>
      </c>
      <c r="C10" s="3">
        <v>99000</v>
      </c>
      <c r="E10" s="3">
        <f>'اوراق مشارکت'!AI11</f>
        <v>69950619151.875</v>
      </c>
      <c r="G10" s="3">
        <f>'اوراق مشارکت'!AG11</f>
        <v>69230425710.600006</v>
      </c>
      <c r="I10" s="3">
        <f t="shared" si="0"/>
        <v>720193441.2749939</v>
      </c>
      <c r="K10" s="3">
        <v>99000</v>
      </c>
      <c r="M10" s="3">
        <f t="shared" si="1"/>
        <v>69950619151.875</v>
      </c>
      <c r="O10" s="27">
        <f>64572494113-636024240</f>
        <v>63936469873</v>
      </c>
      <c r="Q10" s="3">
        <f t="shared" si="2"/>
        <v>6014149278.875</v>
      </c>
      <c r="S10" s="3">
        <f t="shared" si="3"/>
        <v>63936469873</v>
      </c>
    </row>
    <row r="11" spans="1:20" ht="21" x14ac:dyDescent="0.25">
      <c r="A11" s="2" t="s">
        <v>35</v>
      </c>
      <c r="C11" s="3">
        <v>98100</v>
      </c>
      <c r="E11" s="3">
        <f>'اوراق مشارکت'!AI12</f>
        <v>64680221484.624374</v>
      </c>
      <c r="G11" s="3">
        <f>'اوراق مشارکت'!AG12</f>
        <v>63834360424.734375</v>
      </c>
      <c r="I11" s="3">
        <f t="shared" si="0"/>
        <v>845861059.88999939</v>
      </c>
      <c r="K11" s="3">
        <v>98100</v>
      </c>
      <c r="M11" s="3">
        <f t="shared" si="1"/>
        <v>64680221484.624374</v>
      </c>
      <c r="O11" s="3">
        <f>60387352808-1140206625</f>
        <v>59247146183</v>
      </c>
      <c r="Q11" s="3">
        <f t="shared" si="2"/>
        <v>5433075301.6243744</v>
      </c>
      <c r="S11" s="3">
        <f>M11-Q11</f>
        <v>59247146183</v>
      </c>
    </row>
    <row r="12" spans="1:20" ht="21" x14ac:dyDescent="0.25">
      <c r="A12" s="2" t="s">
        <v>32</v>
      </c>
      <c r="C12" s="3">
        <v>50000</v>
      </c>
      <c r="E12" s="3">
        <f>'اوراق مشارکت'!AI13</f>
        <v>38493721748.125</v>
      </c>
      <c r="G12" s="3">
        <f>'اوراق مشارکت'!AG13</f>
        <v>38074297782.5</v>
      </c>
      <c r="I12" s="3">
        <f t="shared" si="0"/>
        <v>419423965.625</v>
      </c>
      <c r="K12" s="3">
        <v>50000</v>
      </c>
      <c r="M12" s="3">
        <f t="shared" si="1"/>
        <v>38493721748.125</v>
      </c>
      <c r="O12" s="3">
        <v>34667665346</v>
      </c>
      <c r="Q12" s="3">
        <f t="shared" si="2"/>
        <v>3826056402.125</v>
      </c>
      <c r="S12" s="3">
        <f t="shared" si="3"/>
        <v>34667665346</v>
      </c>
    </row>
    <row r="13" spans="1:20" ht="21" x14ac:dyDescent="0.25">
      <c r="A13" s="2" t="s">
        <v>29</v>
      </c>
      <c r="C13" s="3">
        <v>30000</v>
      </c>
      <c r="E13" s="3">
        <f>'اوراق مشارکت'!AI14</f>
        <v>19526460187.5</v>
      </c>
      <c r="G13" s="3">
        <f>'اوراق مشارکت'!AG14</f>
        <v>19149938444.4375</v>
      </c>
      <c r="I13" s="3">
        <f t="shared" si="0"/>
        <v>376521743.0625</v>
      </c>
      <c r="K13" s="3">
        <v>30000</v>
      </c>
      <c r="M13" s="3">
        <f t="shared" si="1"/>
        <v>19526460187.5</v>
      </c>
      <c r="O13" s="3">
        <v>18117855543</v>
      </c>
      <c r="Q13" s="3">
        <f t="shared" si="2"/>
        <v>1408604644.5</v>
      </c>
      <c r="S13" s="3">
        <f t="shared" si="3"/>
        <v>18117855543</v>
      </c>
    </row>
    <row r="14" spans="1:20" ht="21" x14ac:dyDescent="0.25">
      <c r="A14" s="2" t="s">
        <v>26</v>
      </c>
      <c r="C14" s="3">
        <v>20000</v>
      </c>
      <c r="E14" s="3">
        <f>'اوراق مشارکت'!AI15</f>
        <v>16777878458.25</v>
      </c>
      <c r="G14" s="3">
        <f>'اوراق مشارکت'!AG15</f>
        <v>16590212478.875</v>
      </c>
      <c r="I14" s="3">
        <f t="shared" si="0"/>
        <v>187665979.375</v>
      </c>
      <c r="K14" s="3">
        <v>20000</v>
      </c>
      <c r="M14" s="3">
        <f t="shared" si="1"/>
        <v>16777878458.25</v>
      </c>
      <c r="O14" s="3">
        <v>15037393978</v>
      </c>
      <c r="Q14" s="3">
        <f t="shared" si="2"/>
        <v>1740484480.25</v>
      </c>
      <c r="S14" s="3">
        <f t="shared" si="3"/>
        <v>15037393978</v>
      </c>
    </row>
    <row r="15" spans="1:20" ht="19.5" thickBot="1" x14ac:dyDescent="0.3">
      <c r="E15" s="5">
        <f>SUM(E8:E14)</f>
        <v>384891672001.86462</v>
      </c>
      <c r="G15" s="5">
        <f>SUM(G8:G14)</f>
        <v>380493269768.79004</v>
      </c>
      <c r="I15" s="5">
        <f>SUM(I8:I14)</f>
        <v>4398402233.074646</v>
      </c>
      <c r="M15" s="5">
        <f>SUM(M8:M14)</f>
        <v>384891672001.86462</v>
      </c>
      <c r="O15" s="5">
        <f>SUM(O8:O14)</f>
        <v>351784229082</v>
      </c>
      <c r="Q15" s="5">
        <f>SUM(Q8:Q14)</f>
        <v>33107442919.864639</v>
      </c>
    </row>
    <row r="16" spans="1:20" ht="19.5" thickTop="1" x14ac:dyDescent="0.25"/>
    <row r="17" spans="5:17" x14ac:dyDescent="0.25">
      <c r="Q17" s="3"/>
    </row>
    <row r="18" spans="5:17" x14ac:dyDescent="0.25">
      <c r="E18" s="3"/>
      <c r="G18" s="3"/>
      <c r="I18" s="3"/>
      <c r="O18" s="3">
        <f>I18-M18</f>
        <v>0</v>
      </c>
      <c r="Q18" s="3"/>
    </row>
    <row r="19" spans="5:17" x14ac:dyDescent="0.25">
      <c r="E19" s="3"/>
      <c r="G19" s="3"/>
      <c r="I19" s="3"/>
      <c r="O19" s="3">
        <f t="shared" ref="O19:O24" si="4">I19-M19</f>
        <v>0</v>
      </c>
      <c r="Q19" s="3"/>
    </row>
    <row r="20" spans="5:17" x14ac:dyDescent="0.25">
      <c r="E20" s="3"/>
      <c r="O20" s="3">
        <f t="shared" si="4"/>
        <v>0</v>
      </c>
    </row>
    <row r="21" spans="5:17" x14ac:dyDescent="0.25">
      <c r="O21" s="3">
        <f>I21-M21</f>
        <v>0</v>
      </c>
      <c r="Q21" s="3"/>
    </row>
    <row r="22" spans="5:17" x14ac:dyDescent="0.25">
      <c r="O22" s="3">
        <f t="shared" si="4"/>
        <v>0</v>
      </c>
      <c r="Q22" s="3"/>
    </row>
    <row r="23" spans="5:17" x14ac:dyDescent="0.25">
      <c r="O23" s="3">
        <f t="shared" si="4"/>
        <v>0</v>
      </c>
    </row>
    <row r="24" spans="5:17" x14ac:dyDescent="0.25">
      <c r="O24" s="3">
        <f t="shared" si="4"/>
        <v>0</v>
      </c>
      <c r="Q24" s="3"/>
    </row>
  </sheetData>
  <sortState xmlns:xlrd2="http://schemas.microsoft.com/office/spreadsheetml/2017/richdata2" ref="A8:Q14">
    <sortCondition descending="1" ref="O8:O14"/>
  </sortState>
  <mergeCells count="14">
    <mergeCell ref="A3:Q3"/>
    <mergeCell ref="A2:Q2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8A76-7C5A-40A1-8644-B7B757721A2F}">
  <dimension ref="A2:S10"/>
  <sheetViews>
    <sheetView rightToLeft="1" workbookViewId="0">
      <selection activeCell="Q9" sqref="Q9"/>
    </sheetView>
  </sheetViews>
  <sheetFormatPr defaultRowHeight="18.75" x14ac:dyDescent="0.45"/>
  <cols>
    <col min="1" max="1" width="28.5703125" style="18" bestFit="1" customWidth="1"/>
    <col min="2" max="2" width="1" style="18" customWidth="1"/>
    <col min="3" max="3" width="7.7109375" style="18" bestFit="1" customWidth="1"/>
    <col min="4" max="4" width="1" style="18" customWidth="1"/>
    <col min="5" max="5" width="14.85546875" style="18" bestFit="1" customWidth="1"/>
    <col min="6" max="6" width="1" style="18" customWidth="1"/>
    <col min="7" max="7" width="39.85546875" style="18" customWidth="1"/>
    <col min="8" max="8" width="1" style="18" customWidth="1"/>
    <col min="9" max="9" width="32.42578125" style="18" bestFit="1" customWidth="1"/>
    <col min="10" max="10" width="1" style="18" customWidth="1"/>
    <col min="11" max="11" width="9.140625" style="18" customWidth="1"/>
    <col min="12" max="12" width="1" style="18" customWidth="1"/>
    <col min="13" max="13" width="14.85546875" style="18" bestFit="1" customWidth="1"/>
    <col min="14" max="14" width="1" style="18" customWidth="1"/>
    <col min="15" max="15" width="16.28515625" style="18" bestFit="1" customWidth="1"/>
    <col min="16" max="16" width="1" style="18" customWidth="1"/>
    <col min="17" max="17" width="32.42578125" style="18" bestFit="1" customWidth="1"/>
    <col min="18" max="18" width="1" style="18" customWidth="1"/>
    <col min="19" max="19" width="11" style="18" bestFit="1" customWidth="1"/>
    <col min="20" max="16384" width="9.140625" style="18"/>
  </cols>
  <sheetData>
    <row r="2" spans="1:19" ht="30" x14ac:dyDescent="0.45"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</row>
    <row r="3" spans="1:19" ht="30" x14ac:dyDescent="0.45">
      <c r="C3" s="34" t="s">
        <v>58</v>
      </c>
      <c r="D3" s="34" t="s">
        <v>58</v>
      </c>
      <c r="E3" s="34" t="s">
        <v>58</v>
      </c>
      <c r="F3" s="34" t="s">
        <v>58</v>
      </c>
      <c r="G3" s="34" t="s">
        <v>58</v>
      </c>
    </row>
    <row r="4" spans="1:19" ht="30" x14ac:dyDescent="0.45">
      <c r="C4" s="34" t="s">
        <v>86</v>
      </c>
      <c r="D4" s="34" t="s">
        <v>86</v>
      </c>
      <c r="E4" s="34" t="s">
        <v>86</v>
      </c>
      <c r="F4" s="34" t="s">
        <v>86</v>
      </c>
      <c r="G4" s="34" t="s">
        <v>86</v>
      </c>
    </row>
    <row r="6" spans="1:19" ht="30" x14ac:dyDescent="0.45">
      <c r="A6" s="34" t="s">
        <v>2</v>
      </c>
      <c r="C6" s="33" t="s">
        <v>60</v>
      </c>
      <c r="D6" s="33" t="s">
        <v>60</v>
      </c>
      <c r="E6" s="33" t="s">
        <v>60</v>
      </c>
      <c r="F6" s="33" t="s">
        <v>60</v>
      </c>
      <c r="G6" s="33" t="s">
        <v>60</v>
      </c>
      <c r="H6" s="33" t="s">
        <v>60</v>
      </c>
      <c r="I6" s="33" t="s">
        <v>60</v>
      </c>
      <c r="K6" s="33" t="s">
        <v>61</v>
      </c>
      <c r="L6" s="33" t="s">
        <v>61</v>
      </c>
      <c r="M6" s="33" t="s">
        <v>61</v>
      </c>
      <c r="N6" s="33" t="s">
        <v>61</v>
      </c>
      <c r="O6" s="33" t="s">
        <v>61</v>
      </c>
      <c r="P6" s="33" t="s">
        <v>61</v>
      </c>
      <c r="Q6" s="33" t="s">
        <v>61</v>
      </c>
    </row>
    <row r="7" spans="1:19" ht="30" x14ac:dyDescent="0.45">
      <c r="A7" s="34" t="s">
        <v>2</v>
      </c>
      <c r="C7" s="19" t="s">
        <v>6</v>
      </c>
      <c r="E7" s="19" t="s">
        <v>68</v>
      </c>
      <c r="G7" s="19" t="s">
        <v>69</v>
      </c>
      <c r="I7" s="19" t="s">
        <v>87</v>
      </c>
      <c r="K7" s="19" t="s">
        <v>6</v>
      </c>
      <c r="M7" s="19" t="s">
        <v>68</v>
      </c>
      <c r="O7" s="19" t="s">
        <v>69</v>
      </c>
      <c r="Q7" s="19" t="s">
        <v>87</v>
      </c>
    </row>
    <row r="8" spans="1:19" ht="21" x14ac:dyDescent="0.55000000000000004">
      <c r="A8" s="20" t="s">
        <v>40</v>
      </c>
      <c r="C8" s="21">
        <v>0</v>
      </c>
      <c r="E8" s="21">
        <v>0</v>
      </c>
      <c r="G8" s="21">
        <v>0</v>
      </c>
      <c r="I8" s="21">
        <v>0</v>
      </c>
      <c r="K8" s="21">
        <v>1000</v>
      </c>
      <c r="M8" s="21">
        <v>700788299</v>
      </c>
      <c r="O8" s="21">
        <v>636024240</v>
      </c>
      <c r="Q8" s="21">
        <f>M8-O8</f>
        <v>64764059</v>
      </c>
      <c r="S8" s="21"/>
    </row>
    <row r="9" spans="1:19" ht="21" x14ac:dyDescent="0.55000000000000004">
      <c r="A9" s="20" t="s">
        <v>35</v>
      </c>
      <c r="C9" s="21">
        <v>0</v>
      </c>
      <c r="E9" s="21">
        <v>0</v>
      </c>
      <c r="G9" s="21">
        <v>0</v>
      </c>
      <c r="I9" s="21">
        <v>0</v>
      </c>
      <c r="K9" s="21">
        <v>1900</v>
      </c>
      <c r="M9" s="21">
        <v>1273445022</v>
      </c>
      <c r="O9" s="21">
        <v>1140206625</v>
      </c>
      <c r="Q9" s="21">
        <f>M9-O9</f>
        <v>133238397</v>
      </c>
    </row>
    <row r="10" spans="1:19" x14ac:dyDescent="0.45">
      <c r="O10" s="21"/>
    </row>
  </sheetData>
  <mergeCells count="6">
    <mergeCell ref="K6:Q6"/>
    <mergeCell ref="C2:G2"/>
    <mergeCell ref="C3:G3"/>
    <mergeCell ref="C4:G4"/>
    <mergeCell ref="A6:A7"/>
    <mergeCell ref="C6:I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6"/>
  <sheetViews>
    <sheetView rightToLeft="1" view="pageBreakPreview" zoomScaleNormal="100" zoomScaleSheetLayoutView="100" workbookViewId="0">
      <selection activeCell="M8" sqref="M8"/>
    </sheetView>
  </sheetViews>
  <sheetFormatPr defaultRowHeight="18.75" x14ac:dyDescent="0.25"/>
  <cols>
    <col min="1" max="1" width="31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25">
      <c r="A3" s="32" t="s">
        <v>58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25">
      <c r="A4" s="32" t="s">
        <v>86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30" x14ac:dyDescent="0.25">
      <c r="A6" s="31" t="s">
        <v>62</v>
      </c>
      <c r="C6" s="30" t="s">
        <v>60</v>
      </c>
      <c r="D6" s="30" t="s">
        <v>60</v>
      </c>
      <c r="E6" s="30" t="s">
        <v>60</v>
      </c>
      <c r="F6" s="30" t="s">
        <v>60</v>
      </c>
      <c r="G6" s="30" t="s">
        <v>60</v>
      </c>
      <c r="H6" s="30" t="s">
        <v>60</v>
      </c>
      <c r="I6" s="30" t="s">
        <v>60</v>
      </c>
      <c r="K6" s="30" t="s">
        <v>61</v>
      </c>
      <c r="L6" s="30" t="s">
        <v>61</v>
      </c>
      <c r="M6" s="30" t="s">
        <v>61</v>
      </c>
      <c r="N6" s="30" t="s">
        <v>61</v>
      </c>
      <c r="O6" s="30" t="s">
        <v>61</v>
      </c>
      <c r="P6" s="30" t="s">
        <v>61</v>
      </c>
      <c r="Q6" s="30" t="s">
        <v>61</v>
      </c>
    </row>
    <row r="7" spans="1:17" ht="30" x14ac:dyDescent="0.25">
      <c r="A7" s="30" t="s">
        <v>62</v>
      </c>
      <c r="C7" s="30" t="s">
        <v>74</v>
      </c>
      <c r="E7" s="30" t="s">
        <v>71</v>
      </c>
      <c r="G7" s="30" t="s">
        <v>72</v>
      </c>
      <c r="I7" s="30" t="s">
        <v>75</v>
      </c>
      <c r="K7" s="30" t="s">
        <v>74</v>
      </c>
      <c r="M7" s="30" t="s">
        <v>71</v>
      </c>
      <c r="O7" s="30" t="s">
        <v>72</v>
      </c>
      <c r="Q7" s="30" t="s">
        <v>75</v>
      </c>
    </row>
    <row r="8" spans="1:17" ht="21" x14ac:dyDescent="0.25">
      <c r="A8" s="2" t="s">
        <v>38</v>
      </c>
      <c r="C8" s="3">
        <v>0</v>
      </c>
      <c r="E8" s="3">
        <f>'درآمد ناشی از تغییر قیمت اوراق'!I8</f>
        <v>1112698606.8169861</v>
      </c>
      <c r="G8" s="3">
        <v>0</v>
      </c>
      <c r="I8" s="3">
        <f>G8+E8</f>
        <v>1112698606.8169861</v>
      </c>
      <c r="K8" s="3">
        <v>0</v>
      </c>
      <c r="M8" s="3">
        <f>'درآمد ناشی از تغییر قیمت اوراق'!Q8</f>
        <v>8819820158.1929932</v>
      </c>
      <c r="O8" s="3">
        <v>0</v>
      </c>
      <c r="Q8" s="3">
        <f>O8+M8</f>
        <v>8819820158.1929932</v>
      </c>
    </row>
    <row r="9" spans="1:17" ht="21" x14ac:dyDescent="0.25">
      <c r="A9" s="2" t="s">
        <v>22</v>
      </c>
      <c r="C9" s="3">
        <v>0</v>
      </c>
      <c r="E9" s="3">
        <f>'درآمد ناشی از تغییر قیمت اوراق'!I9</f>
        <v>736037437.03016663</v>
      </c>
      <c r="G9" s="3">
        <v>0</v>
      </c>
      <c r="I9" s="3">
        <f t="shared" ref="I9:I14" si="0">G9+E9</f>
        <v>736037437.03016663</v>
      </c>
      <c r="K9" s="3">
        <v>0</v>
      </c>
      <c r="M9" s="3">
        <f>'درآمد ناشی از تغییر قیمت اوراق'!Q9</f>
        <v>5865252654.2972717</v>
      </c>
      <c r="O9" s="3">
        <v>0</v>
      </c>
      <c r="Q9" s="3">
        <f t="shared" ref="Q9:Q14" si="1">O9+M9</f>
        <v>5865252654.2972717</v>
      </c>
    </row>
    <row r="10" spans="1:17" ht="21" x14ac:dyDescent="0.25">
      <c r="A10" s="2" t="s">
        <v>40</v>
      </c>
      <c r="C10" s="3">
        <v>0</v>
      </c>
      <c r="E10" s="3">
        <f>'درآمد ناشی از تغییر قیمت اوراق'!I10</f>
        <v>720193441.2749939</v>
      </c>
      <c r="G10" s="3">
        <v>0</v>
      </c>
      <c r="I10" s="3">
        <f t="shared" si="0"/>
        <v>720193441.2749939</v>
      </c>
      <c r="K10" s="3">
        <v>0</v>
      </c>
      <c r="M10" s="3">
        <f>'درآمد ناشی از تغییر قیمت اوراق'!Q10</f>
        <v>6014149278.875</v>
      </c>
      <c r="O10" s="3">
        <f>'درآمد ناشی از فروش'!Q8</f>
        <v>64764059</v>
      </c>
      <c r="Q10" s="3">
        <f t="shared" si="1"/>
        <v>6078913337.875</v>
      </c>
    </row>
    <row r="11" spans="1:17" ht="21" x14ac:dyDescent="0.25">
      <c r="A11" s="2" t="s">
        <v>35</v>
      </c>
      <c r="C11" s="3">
        <v>0</v>
      </c>
      <c r="E11" s="3">
        <f>'درآمد ناشی از تغییر قیمت اوراق'!I11</f>
        <v>845861059.88999939</v>
      </c>
      <c r="G11" s="3">
        <v>0</v>
      </c>
      <c r="I11" s="3">
        <f t="shared" si="0"/>
        <v>845861059.88999939</v>
      </c>
      <c r="K11" s="3">
        <v>0</v>
      </c>
      <c r="M11" s="3">
        <f>'درآمد ناشی از تغییر قیمت اوراق'!Q11</f>
        <v>5433075301.6243744</v>
      </c>
      <c r="O11" s="3">
        <f>'درآمد ناشی از فروش'!Q9</f>
        <v>133238397</v>
      </c>
      <c r="Q11" s="3">
        <f t="shared" si="1"/>
        <v>5566313698.6243744</v>
      </c>
    </row>
    <row r="12" spans="1:17" ht="21" x14ac:dyDescent="0.25">
      <c r="A12" s="2" t="s">
        <v>32</v>
      </c>
      <c r="C12" s="3">
        <v>0</v>
      </c>
      <c r="E12" s="3">
        <f>'درآمد ناشی از تغییر قیمت اوراق'!I12</f>
        <v>419423965.625</v>
      </c>
      <c r="G12" s="3">
        <v>0</v>
      </c>
      <c r="I12" s="3">
        <f t="shared" si="0"/>
        <v>419423965.625</v>
      </c>
      <c r="K12" s="3">
        <v>0</v>
      </c>
      <c r="M12" s="3">
        <f>'درآمد ناشی از تغییر قیمت اوراق'!Q12</f>
        <v>3826056402.125</v>
      </c>
      <c r="O12" s="3">
        <v>0</v>
      </c>
      <c r="Q12" s="3">
        <f t="shared" si="1"/>
        <v>3826056402.125</v>
      </c>
    </row>
    <row r="13" spans="1:17" ht="21" x14ac:dyDescent="0.25">
      <c r="A13" s="2" t="s">
        <v>29</v>
      </c>
      <c r="C13" s="3">
        <v>0</v>
      </c>
      <c r="E13" s="3">
        <f>'درآمد ناشی از تغییر قیمت اوراق'!I13</f>
        <v>376521743.0625</v>
      </c>
      <c r="G13" s="3">
        <v>0</v>
      </c>
      <c r="I13" s="3">
        <f t="shared" si="0"/>
        <v>376521743.0625</v>
      </c>
      <c r="K13" s="3">
        <v>0</v>
      </c>
      <c r="M13" s="3">
        <f>'درآمد ناشی از تغییر قیمت اوراق'!Q13</f>
        <v>1408604644.5</v>
      </c>
      <c r="O13" s="3">
        <v>0</v>
      </c>
      <c r="Q13" s="3">
        <f t="shared" si="1"/>
        <v>1408604644.5</v>
      </c>
    </row>
    <row r="14" spans="1:17" ht="21" x14ac:dyDescent="0.25">
      <c r="A14" s="2" t="s">
        <v>26</v>
      </c>
      <c r="C14" s="3">
        <v>0</v>
      </c>
      <c r="E14" s="3">
        <f>'درآمد ناشی از تغییر قیمت اوراق'!I14</f>
        <v>187665979.375</v>
      </c>
      <c r="G14" s="3">
        <v>0</v>
      </c>
      <c r="I14" s="3">
        <f t="shared" si="0"/>
        <v>187665979.375</v>
      </c>
      <c r="K14" s="3">
        <v>0</v>
      </c>
      <c r="M14" s="3">
        <f>'درآمد ناشی از تغییر قیمت اوراق'!Q14</f>
        <v>1740484480.25</v>
      </c>
      <c r="O14" s="3">
        <v>0</v>
      </c>
      <c r="Q14" s="3">
        <f t="shared" si="1"/>
        <v>1740484480.25</v>
      </c>
    </row>
    <row r="15" spans="1:17" ht="19.5" thickBot="1" x14ac:dyDescent="0.3">
      <c r="C15" s="5">
        <f>SUM(C8:C14)</f>
        <v>0</v>
      </c>
      <c r="E15" s="5">
        <f>SUM(E8:E14)</f>
        <v>4398402233.074646</v>
      </c>
      <c r="G15" s="5">
        <f>SUM(G8:G14)</f>
        <v>0</v>
      </c>
      <c r="I15" s="5">
        <f>SUM(I8:I14)</f>
        <v>4398402233.074646</v>
      </c>
      <c r="K15" s="5">
        <f>SUM(K8:K14)</f>
        <v>0</v>
      </c>
      <c r="M15" s="5">
        <f>SUM(M8:M14)</f>
        <v>33107442919.864639</v>
      </c>
      <c r="O15" s="5">
        <f>SUM(O8:O14)</f>
        <v>198002456</v>
      </c>
      <c r="Q15" s="5">
        <f>SUM(Q8:Q14)</f>
        <v>33305445375.864639</v>
      </c>
    </row>
    <row r="16" spans="1:17" ht="19.5" thickTop="1" x14ac:dyDescent="0.25"/>
  </sheetData>
  <sortState xmlns:xlrd2="http://schemas.microsoft.com/office/spreadsheetml/2017/richdata2" ref="A8:Q14">
    <sortCondition descending="1" ref="E8:E14"/>
  </sortState>
  <mergeCells count="14">
    <mergeCell ref="A4:Q4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view="pageBreakPreview" zoomScaleNormal="100" zoomScaleSheetLayoutView="100" workbookViewId="0">
      <selection activeCell="I8" sqref="I8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30" x14ac:dyDescent="0.25">
      <c r="A3" s="32" t="s">
        <v>58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30" x14ac:dyDescent="0.25">
      <c r="A4" s="32" t="s">
        <v>86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6" spans="1:11" ht="30" x14ac:dyDescent="0.25">
      <c r="A6" s="30" t="s">
        <v>76</v>
      </c>
      <c r="B6" s="30" t="s">
        <v>76</v>
      </c>
      <c r="C6" s="30" t="s">
        <v>76</v>
      </c>
      <c r="E6" s="30" t="s">
        <v>60</v>
      </c>
      <c r="F6" s="30" t="s">
        <v>60</v>
      </c>
      <c r="G6" s="30" t="s">
        <v>60</v>
      </c>
      <c r="I6" s="30" t="s">
        <v>61</v>
      </c>
      <c r="J6" s="30" t="s">
        <v>61</v>
      </c>
      <c r="K6" s="30" t="s">
        <v>61</v>
      </c>
    </row>
    <row r="7" spans="1:11" ht="30" x14ac:dyDescent="0.25">
      <c r="A7" s="30" t="s">
        <v>77</v>
      </c>
      <c r="C7" s="30" t="s">
        <v>46</v>
      </c>
      <c r="E7" s="30" t="s">
        <v>78</v>
      </c>
      <c r="G7" s="30" t="s">
        <v>79</v>
      </c>
      <c r="I7" s="30" t="s">
        <v>78</v>
      </c>
      <c r="K7" s="30" t="s">
        <v>79</v>
      </c>
    </row>
    <row r="8" spans="1:11" ht="21" x14ac:dyDescent="0.25">
      <c r="A8" s="2" t="s">
        <v>52</v>
      </c>
      <c r="C8" s="1" t="s">
        <v>56</v>
      </c>
      <c r="E8" s="3">
        <v>6342</v>
      </c>
      <c r="G8" s="1" t="s">
        <v>67</v>
      </c>
      <c r="I8" s="3">
        <v>44259</v>
      </c>
      <c r="K8" s="1" t="s">
        <v>67</v>
      </c>
    </row>
    <row r="9" spans="1:11" x14ac:dyDescent="0.25">
      <c r="E9" s="14">
        <f>SUM(E8)</f>
        <v>6342</v>
      </c>
      <c r="I9" s="14">
        <f>SUM(I8)</f>
        <v>44259</v>
      </c>
    </row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="115" zoomScaleNormal="100" zoomScaleSheetLayoutView="115" workbookViewId="0">
      <selection activeCell="E7" sqref="E7"/>
    </sheetView>
  </sheetViews>
  <sheetFormatPr defaultRowHeight="18.75" x14ac:dyDescent="0.25"/>
  <cols>
    <col min="1" max="1" width="32.7109375" style="1" customWidth="1"/>
    <col min="2" max="2" width="1" style="1" customWidth="1"/>
    <col min="3" max="3" width="21.42578125" style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32" t="s">
        <v>0</v>
      </c>
      <c r="B2" s="32"/>
      <c r="C2" s="32"/>
      <c r="D2" s="32"/>
      <c r="E2" s="32"/>
      <c r="F2" s="32"/>
      <c r="G2" s="32"/>
    </row>
    <row r="3" spans="1:7" ht="30" x14ac:dyDescent="0.25">
      <c r="A3" s="32" t="s">
        <v>58</v>
      </c>
      <c r="B3" s="32"/>
      <c r="C3" s="32"/>
      <c r="D3" s="32"/>
      <c r="E3" s="32"/>
      <c r="F3" s="32"/>
      <c r="G3" s="32"/>
    </row>
    <row r="4" spans="1:7" ht="30" x14ac:dyDescent="0.25">
      <c r="A4" s="32" t="s">
        <v>86</v>
      </c>
      <c r="B4" s="32"/>
      <c r="C4" s="32"/>
      <c r="D4" s="32"/>
      <c r="E4" s="32"/>
      <c r="F4" s="32"/>
      <c r="G4" s="32"/>
    </row>
    <row r="6" spans="1:7" ht="30" x14ac:dyDescent="0.25">
      <c r="A6" s="30" t="s">
        <v>62</v>
      </c>
      <c r="C6" s="30" t="s">
        <v>49</v>
      </c>
      <c r="E6" s="30" t="s">
        <v>73</v>
      </c>
      <c r="G6" s="30" t="s">
        <v>11</v>
      </c>
    </row>
    <row r="7" spans="1:7" ht="21" x14ac:dyDescent="0.25">
      <c r="A7" s="8" t="s">
        <v>80</v>
      </c>
      <c r="C7" s="3">
        <f>'سرمایه‌گذاری در اوراق بهادار'!I15</f>
        <v>4398402233.074646</v>
      </c>
      <c r="E7" s="4">
        <f>C7/$C$9</f>
        <v>0.99999855811485183</v>
      </c>
      <c r="G7" s="4">
        <f>C7/'اوراق مشارکت'!AI19</f>
        <v>4.2984096564774527E-3</v>
      </c>
    </row>
    <row r="8" spans="1:7" ht="21" x14ac:dyDescent="0.25">
      <c r="A8" s="8" t="s">
        <v>81</v>
      </c>
      <c r="C8" s="3">
        <f>'درآمد سپرده بانکی'!E9</f>
        <v>6342</v>
      </c>
      <c r="E8" s="4">
        <f>C8/$C$9</f>
        <v>1.4418851481737049E-6</v>
      </c>
      <c r="G8" s="4">
        <v>0</v>
      </c>
    </row>
    <row r="9" spans="1:7" ht="19.5" thickBot="1" x14ac:dyDescent="0.3">
      <c r="A9" s="9"/>
      <c r="C9" s="5">
        <f>SUM(C7:C8)</f>
        <v>4398408575.074646</v>
      </c>
      <c r="E9" s="10">
        <f>SUM(E7:E8)</f>
        <v>1</v>
      </c>
      <c r="G9" s="10">
        <f>SUM(G7:G8)</f>
        <v>4.2984096564774527E-3</v>
      </c>
    </row>
    <row r="10" spans="1:7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جلد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جمع درآمدها</vt:lpstr>
      <vt:lpstr>'اوراق مشارکت'!Print_Area</vt:lpstr>
      <vt:lpstr>جلد!Print_Area</vt:lpstr>
      <vt:lpstr>'درآمد سپرده بانکی'!Print_Area</vt:lpstr>
      <vt:lpstr>'درآمد ناشی از تغییر قیمت اوراق'!Print_Area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Hanieh Saeidi</dc:creator>
  <cp:lastModifiedBy>Reza Ahmadi</cp:lastModifiedBy>
  <dcterms:created xsi:type="dcterms:W3CDTF">2021-09-20T14:17:21Z</dcterms:created>
  <dcterms:modified xsi:type="dcterms:W3CDTF">2021-10-31T14:52:02Z</dcterms:modified>
</cp:coreProperties>
</file>