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.ahmadi\Desktop\"/>
    </mc:Choice>
  </mc:AlternateContent>
  <xr:revisionPtr revIDLastSave="0" documentId="13_ncr:1_{9FDB9919-8660-48FF-ABEC-08B2B3ABC32A}" xr6:coauthVersionLast="47" xr6:coauthVersionMax="47" xr10:uidLastSave="{00000000-0000-0000-0000-000000000000}"/>
  <bookViews>
    <workbookView xWindow="-120" yWindow="-120" windowWidth="24240" windowHeight="13140" tabRatio="798" xr2:uid="{00000000-000D-0000-FFFF-FFFF00000000}"/>
  </bookViews>
  <sheets>
    <sheet name="جلد" sheetId="16" r:id="rId1"/>
    <sheet name="اوراق مشارکت" sheetId="3" r:id="rId2"/>
    <sheet name="سپرده" sheetId="6" r:id="rId3"/>
    <sheet name="سود اوراق بهادار و سپرده بانکی" sheetId="7" r:id="rId4"/>
    <sheet name="درآمد ناشی از تغییر قیمت اوراق" sheetId="9" r:id="rId5"/>
    <sheet name="درآمد ناشی از فروش" sheetId="17" r:id="rId6"/>
    <sheet name="سرمایه‌گذاری در اوراق بهادار" sheetId="12" r:id="rId7"/>
    <sheet name="درآمد سپرده بانکی" sheetId="13" r:id="rId8"/>
    <sheet name="جمع درآمدها" sheetId="15" r:id="rId9"/>
  </sheets>
  <definedNames>
    <definedName name="_xlnm.Print_Area" localSheetId="1">'اوراق مشارکت'!$A$1:$AK$18</definedName>
    <definedName name="_xlnm.Print_Area" localSheetId="0">جلد!$A$1:$I$16</definedName>
    <definedName name="_xlnm.Print_Area" localSheetId="8">'جمع درآمدها'!$A$1:$H$11</definedName>
    <definedName name="_xlnm.Print_Area" localSheetId="7">'درآمد سپرده بانکی'!$A$1:$L$11</definedName>
    <definedName name="_xlnm.Print_Area" localSheetId="4">'درآمد ناشی از تغییر قیمت اوراق'!$A$1:$R$17</definedName>
    <definedName name="_xlnm.Print_Area" localSheetId="5">'درآمد ناشی از فروش'!$A$1:$Q$12</definedName>
    <definedName name="_xlnm.Print_Area" localSheetId="2">سپرده!$A$1:$S$12</definedName>
    <definedName name="_xlnm.Print_Area" localSheetId="6">'سرمایه‌گذاری در اوراق بهادار'!$A$1:$Q$17</definedName>
    <definedName name="_xlnm.Print_Area" localSheetId="3">'سود اوراق بهادار و سپرده بانکی'!$A$1:$S$11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6" l="1"/>
  <c r="O9" i="6"/>
  <c r="AG10" i="3" l="1"/>
  <c r="AG28" i="3"/>
  <c r="AI28" i="3" s="1"/>
  <c r="AK28" i="3" s="1"/>
  <c r="AG26" i="3"/>
  <c r="AI26" i="3" s="1"/>
  <c r="AK26" i="3" s="1"/>
  <c r="AG24" i="3"/>
  <c r="AI24" i="3" s="1"/>
  <c r="AK24" i="3" s="1"/>
  <c r="AG23" i="3"/>
  <c r="AG25" i="3"/>
  <c r="AG27" i="3"/>
  <c r="AG29" i="3"/>
  <c r="AG30" i="3"/>
  <c r="AG22" i="3"/>
  <c r="AI25" i="3" l="1"/>
  <c r="AK25" i="3" s="1"/>
  <c r="AI22" i="3"/>
  <c r="AK22" i="3" s="1"/>
  <c r="AI27" i="3"/>
  <c r="AK27" i="3" s="1"/>
  <c r="AI23" i="3"/>
  <c r="AK23" i="3" s="1"/>
  <c r="E10" i="9"/>
  <c r="M10" i="9" s="1"/>
  <c r="E11" i="9"/>
  <c r="M11" i="9" s="1"/>
  <c r="E12" i="9"/>
  <c r="M12" i="9" s="1"/>
  <c r="E13" i="9"/>
  <c r="M13" i="9" s="1"/>
  <c r="E14" i="9"/>
  <c r="M14" i="9" s="1"/>
  <c r="E15" i="9"/>
  <c r="M15" i="9" s="1"/>
  <c r="E9" i="9"/>
  <c r="S9" i="7"/>
  <c r="AG11" i="3"/>
  <c r="AG12" i="3"/>
  <c r="AG13" i="3"/>
  <c r="AG14" i="3"/>
  <c r="AG15" i="3"/>
  <c r="AG16" i="3"/>
  <c r="I10" i="7"/>
  <c r="K10" i="7"/>
  <c r="M10" i="7"/>
  <c r="O10" i="7"/>
  <c r="S10" i="7"/>
  <c r="Q10" i="7"/>
  <c r="I11" i="17"/>
  <c r="G11" i="17"/>
  <c r="E11" i="17"/>
  <c r="M9" i="9" l="1"/>
  <c r="I9" i="9"/>
  <c r="E9" i="12" s="1"/>
  <c r="I9" i="12" s="1"/>
  <c r="I10" i="9"/>
  <c r="E10" i="12" s="1"/>
  <c r="I10" i="12" s="1"/>
  <c r="Q10" i="9"/>
  <c r="M10" i="12" s="1"/>
  <c r="Q10" i="12" s="1"/>
  <c r="Q11" i="9"/>
  <c r="M11" i="12" s="1"/>
  <c r="Q11" i="12" s="1"/>
  <c r="Q12" i="9"/>
  <c r="M12" i="12" s="1"/>
  <c r="Q12" i="12" s="1"/>
  <c r="Q13" i="9"/>
  <c r="M13" i="12" s="1"/>
  <c r="Q13" i="12" s="1"/>
  <c r="Q14" i="9"/>
  <c r="M14" i="12" s="1"/>
  <c r="Q14" i="12" s="1"/>
  <c r="Q15" i="9"/>
  <c r="M15" i="12" s="1"/>
  <c r="Q15" i="12" s="1"/>
  <c r="Q9" i="9"/>
  <c r="M9" i="12" s="1"/>
  <c r="Q9" i="12" s="1"/>
  <c r="Q16" i="12" l="1"/>
  <c r="Q16" i="9"/>
  <c r="I15" i="9"/>
  <c r="E15" i="12" s="1"/>
  <c r="I15" i="12" s="1"/>
  <c r="I14" i="9"/>
  <c r="E14" i="12" s="1"/>
  <c r="I14" i="12" s="1"/>
  <c r="I13" i="9"/>
  <c r="E13" i="12" s="1"/>
  <c r="I13" i="12" s="1"/>
  <c r="I12" i="9"/>
  <c r="E12" i="12" s="1"/>
  <c r="I12" i="12" s="1"/>
  <c r="I11" i="9"/>
  <c r="E11" i="12" s="1"/>
  <c r="I11" i="12" s="1"/>
  <c r="K11" i="6"/>
  <c r="Q11" i="6"/>
  <c r="AK11" i="3"/>
  <c r="AK12" i="3"/>
  <c r="AK13" i="3"/>
  <c r="AK14" i="3"/>
  <c r="AK15" i="3"/>
  <c r="AK16" i="3"/>
  <c r="AK10" i="3"/>
  <c r="Q17" i="3"/>
  <c r="AK17" i="3" l="1"/>
  <c r="Q11" i="17"/>
  <c r="O11" i="17"/>
  <c r="M11" i="17"/>
  <c r="O11" i="6"/>
  <c r="E10" i="13" l="1"/>
  <c r="C9" i="15" s="1"/>
  <c r="I10" i="13"/>
  <c r="O25" i="9" l="1"/>
  <c r="O24" i="9"/>
  <c r="O23" i="9"/>
  <c r="O22" i="9"/>
  <c r="O21" i="9"/>
  <c r="O20" i="9"/>
  <c r="O19" i="9"/>
  <c r="M16" i="9" l="1"/>
  <c r="AG17" i="3" l="1"/>
  <c r="S10" i="6" l="1"/>
  <c r="S9" i="6"/>
  <c r="I16" i="9" l="1"/>
  <c r="C16" i="12"/>
  <c r="O16" i="12"/>
  <c r="M16" i="12"/>
  <c r="K16" i="12"/>
  <c r="I16" i="12"/>
  <c r="C8" i="15" s="1"/>
  <c r="G16" i="12"/>
  <c r="E16" i="12"/>
  <c r="O16" i="9"/>
  <c r="G16" i="9"/>
  <c r="E16" i="9"/>
  <c r="S11" i="6"/>
  <c r="M11" i="6"/>
  <c r="S17" i="3"/>
  <c r="AA17" i="3"/>
  <c r="AI17" i="3"/>
  <c r="G8" i="15" l="1"/>
  <c r="G10" i="15" s="1"/>
  <c r="C10" i="15"/>
  <c r="E9" i="15" s="1"/>
  <c r="E8" i="15" l="1"/>
  <c r="E10" i="15" s="1"/>
</calcChain>
</file>

<file path=xl/sharedStrings.xml><?xml version="1.0" encoding="utf-8"?>
<sst xmlns="http://schemas.openxmlformats.org/spreadsheetml/2006/main" count="320" uniqueCount="103">
  <si>
    <t>صندوق سرمایه گذاری خصوصی ثروت آفرین فیروزه</t>
  </si>
  <si>
    <t>صورت وضعیت پورتفوی</t>
  </si>
  <si>
    <t>نام شرکت</t>
  </si>
  <si>
    <t>1400/04/31</t>
  </si>
  <si>
    <t>تغییرات طی دوره</t>
  </si>
  <si>
    <t>1400/05/31</t>
  </si>
  <si>
    <t>تعداد</t>
  </si>
  <si>
    <t>بهای تمام شده</t>
  </si>
  <si>
    <t>خالص ارزش فروش</t>
  </si>
  <si>
    <t>خرید طی دوره</t>
  </si>
  <si>
    <t>فروش طی دوره</t>
  </si>
  <si>
    <t>درصد به کل دارایی‌های صندوق</t>
  </si>
  <si>
    <t>مبلغ فروش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</si>
  <si>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</si>
  <si>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</si>
  <si>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</si>
  <si>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</si>
  <si>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</si>
  <si>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</si>
  <si>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</si>
  <si>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</si>
  <si>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</si>
  <si>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اسنادخزانه-م10بودجه99-020807</t>
  </si>
  <si>
    <t>بله</t>
  </si>
  <si>
    <t>1399/11/21</t>
  </si>
  <si>
    <t>1402/08/07</t>
  </si>
  <si>
    <t>اسنادخزانه-م18بودجه98-010614</t>
  </si>
  <si>
    <t>1398/11/12</t>
  </si>
  <si>
    <t>1401/06/14</t>
  </si>
  <si>
    <t>اسنادخزانه-م20بودجه98-020806</t>
  </si>
  <si>
    <t>1399/02/20</t>
  </si>
  <si>
    <t>1402/08/06</t>
  </si>
  <si>
    <t>اسنادخزانه-م3بودجه99-011110</t>
  </si>
  <si>
    <t>1399/06/22</t>
  </si>
  <si>
    <t>1401/11/10</t>
  </si>
  <si>
    <t>اسنادخزانه-م7بودجه99-020704</t>
  </si>
  <si>
    <t>1399/09/25</t>
  </si>
  <si>
    <t>1402/07/04</t>
  </si>
  <si>
    <t>اسنادخزانه-م8بودجه99-020606</t>
  </si>
  <si>
    <t>1402/06/06</t>
  </si>
  <si>
    <t>اسنادخزانه-م9بودجه99-020316</t>
  </si>
  <si>
    <t>1399/10/15</t>
  </si>
  <si>
    <t>1402/03/16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</si>
  <si>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</si>
  <si>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</si>
  <si>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</si>
  <si>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</si>
  <si>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</si>
  <si>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</si>
  <si>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</si>
  <si>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</si>
  <si>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</si>
  <si>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میدان یاسر</t>
  </si>
  <si>
    <t>330-110-14516059-1</t>
  </si>
  <si>
    <t>حساب جاری</t>
  </si>
  <si>
    <t>1399/12/11</t>
  </si>
  <si>
    <t>330-8100-14516059-1</t>
  </si>
  <si>
    <t>سپرده کوتاه مدت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</si>
  <si>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</si>
  <si>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</si>
  <si>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</si>
  <si>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</si>
  <si>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</si>
  <si>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</si>
  <si>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</si>
  <si>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</si>
  <si>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</si>
  <si>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</si>
  <si>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بهای فروش</t>
  </si>
  <si>
    <t>ارزش دفتری</t>
  </si>
  <si>
    <t>سود و زیان ناشی از تغییر قیمت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</si>
  <si>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</si>
  <si>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</si>
  <si>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</si>
  <si>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</si>
  <si>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</si>
  <si>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</si>
  <si>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</si>
  <si>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</si>
  <si>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</si>
  <si>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اوراق بهادار</t>
  </si>
  <si>
    <t>درآمد سپرده بانکی</t>
  </si>
  <si>
    <t>صورت وضعیت پورتفوی صندوق سرمایه‌گذاری
خصوصی ثروت آفرین فیروزه</t>
  </si>
  <si>
    <t>سود و زیان ناشی از فروش</t>
  </si>
  <si>
    <t>1400/08/30</t>
  </si>
  <si>
    <t>اسنادخزانه-م8بودجه99-020606 (اخزا908)</t>
  </si>
  <si>
    <t>اسنادخزانه-م10بودجه99-020807 (اخزا910)</t>
  </si>
  <si>
    <t>اسنادخزانه-م9بودجه99-020316 (اخزا909)</t>
  </si>
  <si>
    <t>اسنادخزانه-م7بودجه99-020704 (اخزا907)</t>
  </si>
  <si>
    <t>اسنادخزانه-م3بودجه99-011110 (اخزا903)</t>
  </si>
  <si>
    <t>اسنادخزانه-م20بودجه98-020806 (اخزا820)</t>
  </si>
  <si>
    <t>اسنادخزانه-م18بودجه98-010614 (اخزا818)</t>
  </si>
  <si>
    <t>1400/09/30</t>
  </si>
  <si>
    <t>برای ماه منتهی به 1400/09/30</t>
  </si>
  <si>
    <t>.</t>
  </si>
  <si>
    <t xml:space="preserve"> </t>
  </si>
  <si>
    <t>سپرده بانکی</t>
  </si>
  <si>
    <t>سود اوراق بهادار و سپرده بانکی</t>
  </si>
  <si>
    <t>درآمد ناشی از تغییر قیمت اوراق</t>
  </si>
  <si>
    <t>درآمد ناشی از فروش</t>
  </si>
  <si>
    <t>جمع درآمدها</t>
  </si>
  <si>
    <t>اوراق با درآمد ثابت</t>
  </si>
  <si>
    <t>برای دوره یک ماهه منتهی به 30 آذر ماه 1400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</si>
</sst>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#,##0;\(#,##0\)"/>
    <numFmt numFmtId="167" formatCode="_(* #,##0.00000000_);_(* \(#,##0.00000000\);_(* &quot;-&quot;??_);_(@_)"/>
  </numFmts>
  <fonts count="13" x14ac:knownFonts="1">
    <font>
      <sz val="11"/>
      <name val="Calibri"/>
    </font>
    <font>
      <sz val="11"/>
      <name val="Calibri"/>
      <family val="2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color rgb="FF000000"/>
      <name val="Arial"/>
      <family val="2"/>
    </font>
    <font>
      <b/>
      <sz val="18"/>
      <name val="B Nazanin"/>
      <charset val="178"/>
    </font>
    <font>
      <b/>
      <sz val="20"/>
      <name val="B Nazanin"/>
      <charset val="178"/>
    </font>
    <font>
      <b/>
      <sz val="26"/>
      <name val="IranNastaliq"/>
      <family val="1"/>
    </font>
    <font>
      <b/>
      <sz val="36"/>
      <name val="IranNastaliq"/>
      <family val="1"/>
    </font>
    <font>
      <sz val="11"/>
      <name val="Calibri"/>
      <family val="2"/>
    </font>
    <font>
      <sz val="12"/>
      <color theme="1"/>
      <name val="B Nazanin"/>
      <charset val="178"/>
    </font>
    <font>
      <sz val="13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1" fillId="0" borderId="0"/>
    <xf numFmtId="164" fontId="10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10" fontId="2" fillId="0" borderId="0" xfId="0" applyNumberFormat="1" applyFont="1" applyFill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10" fontId="2" fillId="0" borderId="1" xfId="0" applyNumberFormat="1" applyFont="1" applyFill="1" applyBorder="1" applyAlignment="1">
      <alignment horizontal="center" vertical="center"/>
    </xf>
    <xf numFmtId="0" fontId="1" fillId="0" borderId="0" xfId="3"/>
    <xf numFmtId="0" fontId="7" fillId="0" borderId="0" xfId="3" applyFont="1" applyAlignment="1">
      <alignment vertical="center" wrapText="1"/>
    </xf>
    <xf numFmtId="0" fontId="8" fillId="0" borderId="0" xfId="3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2" fillId="0" borderId="0" xfId="4" applyNumberFormat="1" applyFont="1" applyFill="1" applyAlignment="1">
      <alignment horizontal="center" vertical="center"/>
    </xf>
    <xf numFmtId="0" fontId="2" fillId="0" borderId="0" xfId="3" applyFont="1"/>
    <xf numFmtId="0" fontId="3" fillId="0" borderId="0" xfId="3" applyFont="1" applyAlignment="1">
      <alignment horizontal="center" vertical="center"/>
    </xf>
    <xf numFmtId="0" fontId="4" fillId="0" borderId="0" xfId="3" applyFont="1"/>
    <xf numFmtId="0" fontId="11" fillId="0" borderId="0" xfId="0" applyFont="1" applyFill="1" applyAlignment="1">
      <alignment horizontal="center" vertical="center"/>
    </xf>
    <xf numFmtId="3" fontId="2" fillId="0" borderId="0" xfId="0" applyNumberFormat="1" applyFont="1" applyAlignment="1">
      <alignment horizontal="center" vertical="center" readingOrder="1"/>
    </xf>
    <xf numFmtId="3" fontId="2" fillId="0" borderId="2" xfId="0" applyNumberFormat="1" applyFont="1" applyBorder="1" applyAlignment="1">
      <alignment horizontal="center" vertical="center" readingOrder="1"/>
    </xf>
    <xf numFmtId="3" fontId="2" fillId="0" borderId="1" xfId="3" applyNumberFormat="1" applyFont="1" applyBorder="1"/>
    <xf numFmtId="3" fontId="2" fillId="0" borderId="0" xfId="3" applyNumberFormat="1" applyFont="1" applyAlignment="1">
      <alignment horizontal="center" vertical="center"/>
    </xf>
    <xf numFmtId="0" fontId="2" fillId="0" borderId="0" xfId="3" applyFont="1" applyAlignment="1">
      <alignment horizontal="center" vertical="center"/>
    </xf>
    <xf numFmtId="3" fontId="2" fillId="0" borderId="1" xfId="3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" fontId="2" fillId="0" borderId="2" xfId="3" applyNumberFormat="1" applyFont="1" applyBorder="1" applyAlignment="1">
      <alignment horizontal="center" vertical="center"/>
    </xf>
    <xf numFmtId="167" fontId="2" fillId="0" borderId="0" xfId="4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3" applyFont="1" applyAlignment="1">
      <alignment horizontal="center" vertical="center"/>
    </xf>
    <xf numFmtId="10" fontId="2" fillId="0" borderId="1" xfId="1" applyNumberFormat="1" applyFont="1" applyFill="1" applyBorder="1" applyAlignment="1">
      <alignment horizontal="center" vertical="center"/>
    </xf>
    <xf numFmtId="166" fontId="12" fillId="0" borderId="0" xfId="2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3" fillId="0" borderId="0" xfId="3" applyFont="1" applyAlignment="1">
      <alignment horizontal="right" vertical="center"/>
    </xf>
    <xf numFmtId="0" fontId="9" fillId="0" borderId="0" xfId="3" applyFont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3" fillId="0" borderId="3" xfId="3" applyFont="1" applyBorder="1" applyAlignment="1">
      <alignment horizontal="center" vertical="center"/>
    </xf>
  </cellXfs>
  <cellStyles count="5">
    <cellStyle name="Comma" xfId="4" builtinId="3"/>
    <cellStyle name="Normal" xfId="0" builtinId="0"/>
    <cellStyle name="Normal 2" xfId="3" xr:uid="{5C57393D-B2DE-4222-8265-615403A64C12}"/>
    <cellStyle name="Normal 3" xfId="2" xr:uid="{3ECB986B-94A0-4B0E-8F37-595A0C9472DC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207497</xdr:colOff>
      <xdr:row>9</xdr:row>
      <xdr:rowOff>171450</xdr:rowOff>
    </xdr:from>
    <xdr:ext cx="2300543" cy="2152650"/>
    <xdr:pic>
      <xdr:nvPicPr>
        <xdr:cNvPr id="2" name="Picture 1">
          <a:extLst>
            <a:ext uri="{FF2B5EF4-FFF2-40B4-BE49-F238E27FC236}">
              <a16:creationId xmlns:a16="http://schemas.microsoft.com/office/drawing/2014/main" id="{168DC9A0-461F-4050-8524-8FFD8F973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1291510" y="1885950"/>
          <a:ext cx="2300543" cy="21526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9CFA8-9A95-4554-8EAA-FB5AA96AEA1A}">
  <dimension ref="A6:I14"/>
  <sheetViews>
    <sheetView rightToLeft="1" tabSelected="1" view="pageBreakPreview" zoomScale="50" zoomScaleNormal="100" zoomScaleSheetLayoutView="50" workbookViewId="0">
      <selection activeCell="A14" sqref="A14:I14"/>
    </sheetView>
  </sheetViews>
  <sheetFormatPr defaultColWidth="8.85546875" defaultRowHeight="15" x14ac:dyDescent="0.25"/>
  <cols>
    <col min="1" max="1" width="3.42578125" style="10" customWidth="1"/>
    <col min="2" max="6" width="8.85546875" style="10"/>
    <col min="7" max="7" width="19.28515625" style="10" customWidth="1"/>
    <col min="8" max="16384" width="8.85546875" style="10"/>
  </cols>
  <sheetData>
    <row r="6" spans="1:9" ht="145.5" customHeight="1" x14ac:dyDescent="0.25">
      <c r="A6" s="37" t="s">
        <v>82</v>
      </c>
      <c r="B6" s="37"/>
      <c r="C6" s="37"/>
      <c r="D6" s="37"/>
      <c r="E6" s="37"/>
      <c r="F6" s="37"/>
      <c r="G6" s="37"/>
      <c r="H6" s="37"/>
      <c r="I6" s="37"/>
    </row>
    <row r="7" spans="1:9" ht="49.5" customHeight="1" x14ac:dyDescent="0.25">
      <c r="A7" s="12"/>
      <c r="B7" s="12"/>
      <c r="C7" s="12"/>
      <c r="D7" s="12"/>
      <c r="E7" s="12"/>
      <c r="F7" s="12"/>
      <c r="G7" s="12"/>
      <c r="H7" s="11"/>
    </row>
    <row r="8" spans="1:9" ht="58.5" customHeight="1" x14ac:dyDescent="0.25">
      <c r="A8" s="12"/>
      <c r="B8" s="12"/>
      <c r="C8" s="12"/>
      <c r="D8" s="12"/>
      <c r="E8" s="12"/>
      <c r="F8" s="12"/>
      <c r="G8" s="12"/>
      <c r="H8" s="11"/>
    </row>
    <row r="9" spans="1:9" ht="91.5" customHeight="1" x14ac:dyDescent="0.25">
      <c r="A9" s="12"/>
      <c r="B9" s="12"/>
      <c r="C9" s="12"/>
      <c r="D9" s="12"/>
      <c r="E9" s="12"/>
      <c r="F9" s="12"/>
      <c r="G9" s="12"/>
      <c r="H9" s="11"/>
    </row>
    <row r="10" spans="1:9" ht="57" x14ac:dyDescent="0.25">
      <c r="A10" s="12"/>
      <c r="B10" s="12"/>
      <c r="C10" s="12"/>
      <c r="D10" s="12"/>
      <c r="E10" s="12"/>
      <c r="F10" s="12"/>
      <c r="G10" s="12"/>
      <c r="H10" s="11"/>
    </row>
    <row r="11" spans="1:9" ht="57" x14ac:dyDescent="0.25">
      <c r="A11" s="12"/>
      <c r="B11" s="12"/>
      <c r="C11" s="12"/>
      <c r="D11" s="12"/>
      <c r="E11" s="12"/>
      <c r="F11" s="12"/>
      <c r="G11" s="12"/>
      <c r="H11" s="11"/>
    </row>
    <row r="12" spans="1:9" ht="108" customHeight="1" x14ac:dyDescent="0.25">
      <c r="A12" s="12"/>
      <c r="B12" s="12"/>
      <c r="C12" s="12"/>
      <c r="D12" s="12"/>
      <c r="E12" s="12"/>
      <c r="F12" s="12"/>
      <c r="G12" s="12"/>
      <c r="H12" s="11"/>
    </row>
    <row r="14" spans="1:9" ht="30" customHeight="1" x14ac:dyDescent="0.25">
      <c r="A14" s="38" t="s">
        <v>102</v>
      </c>
      <c r="B14" s="38"/>
      <c r="C14" s="38"/>
      <c r="D14" s="38"/>
      <c r="E14" s="38"/>
      <c r="F14" s="38"/>
      <c r="G14" s="38"/>
      <c r="H14" s="38"/>
      <c r="I14" s="38"/>
    </row>
  </sheetData>
  <mergeCells count="2">
    <mergeCell ref="A6:I6"/>
    <mergeCell ref="A14:I1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O32"/>
  <sheetViews>
    <sheetView rightToLeft="1" view="pageBreakPreview" zoomScale="50" zoomScaleNormal="85" zoomScaleSheetLayoutView="50" workbookViewId="0">
      <selection activeCell="A6" sqref="A6"/>
    </sheetView>
  </sheetViews>
  <sheetFormatPr defaultRowHeight="18.75" x14ac:dyDescent="0.25"/>
  <cols>
    <col min="1" max="1" width="39.28515625" style="1" bestFit="1" customWidth="1"/>
    <col min="2" max="2" width="1" style="1" customWidth="1"/>
    <col min="3" max="3" width="27.42578125" style="1" bestFit="1" customWidth="1"/>
    <col min="4" max="4" width="1" style="1" customWidth="1"/>
    <col min="5" max="5" width="24.425781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8.710937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2.140625" style="1" bestFit="1" customWidth="1"/>
    <col min="14" max="14" width="1" style="1" customWidth="1"/>
    <col min="15" max="15" width="9" style="1" bestFit="1" customWidth="1"/>
    <col min="16" max="16" width="1" style="1" customWidth="1"/>
    <col min="17" max="17" width="19.140625" style="1" bestFit="1" customWidth="1"/>
    <col min="18" max="18" width="1" style="1" customWidth="1"/>
    <col min="19" max="19" width="24.5703125" style="1" bestFit="1" customWidth="1"/>
    <col min="20" max="20" width="1" style="1" customWidth="1"/>
    <col min="21" max="21" width="6.85546875" style="1" bestFit="1" customWidth="1"/>
    <col min="22" max="22" width="1" style="1" customWidth="1"/>
    <col min="23" max="23" width="17.85546875" style="1" bestFit="1" customWidth="1"/>
    <col min="24" max="24" width="1" style="1" customWidth="1"/>
    <col min="25" max="25" width="6.85546875" style="1" bestFit="1" customWidth="1"/>
    <col min="26" max="26" width="1" style="1" customWidth="1"/>
    <col min="27" max="27" width="14.5703125" style="1" bestFit="1" customWidth="1"/>
    <col min="28" max="28" width="1" style="1" customWidth="1"/>
    <col min="29" max="29" width="8.85546875" style="1" bestFit="1" customWidth="1"/>
    <col min="30" max="30" width="1" style="1" customWidth="1"/>
    <col min="31" max="31" width="23.7109375" style="1" bestFit="1" customWidth="1"/>
    <col min="32" max="32" width="1" style="1" customWidth="1"/>
    <col min="33" max="33" width="17.85546875" style="1" bestFit="1" customWidth="1"/>
    <col min="34" max="34" width="1" style="1" customWidth="1"/>
    <col min="35" max="35" width="24.5703125" style="1" bestFit="1" customWidth="1"/>
    <col min="36" max="36" width="1" style="1" customWidth="1"/>
    <col min="37" max="37" width="37" style="1" bestFit="1" customWidth="1"/>
    <col min="38" max="16384" width="9.140625" style="1"/>
  </cols>
  <sheetData>
    <row r="2" spans="1:41" ht="30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</row>
    <row r="3" spans="1:41" ht="30" x14ac:dyDescent="0.25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</row>
    <row r="4" spans="1:41" ht="30" x14ac:dyDescent="0.25">
      <c r="A4" s="39" t="s">
        <v>93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</row>
    <row r="5" spans="1:41" ht="30" x14ac:dyDescent="0.25">
      <c r="A5" s="35" t="s">
        <v>101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</row>
    <row r="7" spans="1:41" ht="30" x14ac:dyDescent="0.25">
      <c r="A7" s="41" t="s">
        <v>14</v>
      </c>
      <c r="B7" s="41" t="s">
        <v>14</v>
      </c>
      <c r="C7" s="41" t="s">
        <v>14</v>
      </c>
      <c r="D7" s="41" t="s">
        <v>14</v>
      </c>
      <c r="E7" s="41" t="s">
        <v>14</v>
      </c>
      <c r="F7" s="41" t="s">
        <v>14</v>
      </c>
      <c r="G7" s="41" t="s">
        <v>14</v>
      </c>
      <c r="H7" s="41" t="s">
        <v>14</v>
      </c>
      <c r="I7" s="41" t="s">
        <v>14</v>
      </c>
      <c r="J7" s="41" t="s">
        <v>14</v>
      </c>
      <c r="K7" s="41" t="s">
        <v>14</v>
      </c>
      <c r="L7" s="41" t="s">
        <v>14</v>
      </c>
      <c r="M7" s="41" t="s">
        <v>14</v>
      </c>
      <c r="O7" s="41" t="s">
        <v>84</v>
      </c>
      <c r="P7" s="41" t="s">
        <v>3</v>
      </c>
      <c r="Q7" s="41" t="s">
        <v>3</v>
      </c>
      <c r="R7" s="41" t="s">
        <v>3</v>
      </c>
      <c r="S7" s="41" t="s">
        <v>3</v>
      </c>
      <c r="U7" s="41" t="s">
        <v>4</v>
      </c>
      <c r="V7" s="41" t="s">
        <v>4</v>
      </c>
      <c r="W7" s="41" t="s">
        <v>4</v>
      </c>
      <c r="X7" s="41" t="s">
        <v>4</v>
      </c>
      <c r="Y7" s="41" t="s">
        <v>4</v>
      </c>
      <c r="Z7" s="41" t="s">
        <v>4</v>
      </c>
      <c r="AA7" s="41" t="s">
        <v>4</v>
      </c>
      <c r="AC7" s="41" t="s">
        <v>92</v>
      </c>
      <c r="AD7" s="41" t="s">
        <v>5</v>
      </c>
      <c r="AE7" s="41" t="s">
        <v>5</v>
      </c>
      <c r="AF7" s="41" t="s">
        <v>5</v>
      </c>
      <c r="AG7" s="41" t="s">
        <v>5</v>
      </c>
      <c r="AH7" s="41" t="s">
        <v>5</v>
      </c>
      <c r="AI7" s="41" t="s">
        <v>5</v>
      </c>
      <c r="AJ7" s="41" t="s">
        <v>5</v>
      </c>
      <c r="AK7" s="41" t="s">
        <v>5</v>
      </c>
    </row>
    <row r="8" spans="1:41" ht="30" x14ac:dyDescent="0.25">
      <c r="A8" s="40" t="s">
        <v>15</v>
      </c>
      <c r="C8" s="40" t="s">
        <v>16</v>
      </c>
      <c r="E8" s="40" t="s">
        <v>17</v>
      </c>
      <c r="G8" s="40" t="s">
        <v>18</v>
      </c>
      <c r="I8" s="40" t="s">
        <v>19</v>
      </c>
      <c r="K8" s="40" t="s">
        <v>20</v>
      </c>
      <c r="M8" s="40" t="s">
        <v>13</v>
      </c>
      <c r="O8" s="40" t="s">
        <v>6</v>
      </c>
      <c r="Q8" s="40" t="s">
        <v>7</v>
      </c>
      <c r="S8" s="40" t="s">
        <v>8</v>
      </c>
      <c r="U8" s="41" t="s">
        <v>9</v>
      </c>
      <c r="V8" s="41" t="s">
        <v>9</v>
      </c>
      <c r="W8" s="41" t="s">
        <v>9</v>
      </c>
      <c r="Y8" s="41" t="s">
        <v>10</v>
      </c>
      <c r="Z8" s="41" t="s">
        <v>10</v>
      </c>
      <c r="AA8" s="41" t="s">
        <v>10</v>
      </c>
      <c r="AC8" s="40" t="s">
        <v>6</v>
      </c>
      <c r="AE8" s="40" t="s">
        <v>21</v>
      </c>
      <c r="AG8" s="40" t="s">
        <v>7</v>
      </c>
      <c r="AI8" s="40" t="s">
        <v>8</v>
      </c>
      <c r="AK8" s="40" t="s">
        <v>11</v>
      </c>
      <c r="AL8" s="19"/>
      <c r="AM8" s="19"/>
      <c r="AN8" s="19"/>
      <c r="AO8" s="19"/>
    </row>
    <row r="9" spans="1:41" ht="30" x14ac:dyDescent="0.25">
      <c r="A9" s="41" t="s">
        <v>15</v>
      </c>
      <c r="C9" s="41" t="s">
        <v>16</v>
      </c>
      <c r="E9" s="41" t="s">
        <v>17</v>
      </c>
      <c r="G9" s="41" t="s">
        <v>18</v>
      </c>
      <c r="I9" s="41" t="s">
        <v>19</v>
      </c>
      <c r="K9" s="41" t="s">
        <v>20</v>
      </c>
      <c r="M9" s="41" t="s">
        <v>13</v>
      </c>
      <c r="O9" s="41" t="s">
        <v>6</v>
      </c>
      <c r="Q9" s="41" t="s">
        <v>7</v>
      </c>
      <c r="S9" s="41" t="s">
        <v>8</v>
      </c>
      <c r="U9" s="41" t="s">
        <v>6</v>
      </c>
      <c r="W9" s="41" t="s">
        <v>7</v>
      </c>
      <c r="Y9" s="41" t="s">
        <v>6</v>
      </c>
      <c r="AA9" s="41" t="s">
        <v>12</v>
      </c>
      <c r="AC9" s="41" t="s">
        <v>6</v>
      </c>
      <c r="AE9" s="41" t="s">
        <v>21</v>
      </c>
      <c r="AG9" s="41" t="s">
        <v>7</v>
      </c>
      <c r="AI9" s="41" t="s">
        <v>8</v>
      </c>
      <c r="AK9" s="41" t="s">
        <v>11</v>
      </c>
      <c r="AL9" s="19"/>
      <c r="AM9" s="19"/>
      <c r="AN9" s="19"/>
      <c r="AO9" s="19"/>
    </row>
    <row r="10" spans="1:41" ht="21" x14ac:dyDescent="0.25">
      <c r="A10" s="7" t="s">
        <v>85</v>
      </c>
      <c r="C10" s="1" t="s">
        <v>23</v>
      </c>
      <c r="E10" s="1" t="s">
        <v>23</v>
      </c>
      <c r="G10" s="1" t="s">
        <v>36</v>
      </c>
      <c r="I10" s="1" t="s">
        <v>39</v>
      </c>
      <c r="K10" s="3">
        <v>0</v>
      </c>
      <c r="M10" s="3">
        <v>0</v>
      </c>
      <c r="O10" s="3">
        <v>153440</v>
      </c>
      <c r="Q10" s="3">
        <v>102914572632.19299</v>
      </c>
      <c r="R10" s="14"/>
      <c r="S10" s="3">
        <v>103695287262.01401</v>
      </c>
      <c r="U10" s="3">
        <v>0</v>
      </c>
      <c r="W10" s="3">
        <v>0</v>
      </c>
      <c r="Y10" s="3">
        <v>0</v>
      </c>
      <c r="AA10" s="3">
        <v>0</v>
      </c>
      <c r="AC10" s="3">
        <v>153440</v>
      </c>
      <c r="AD10" s="3"/>
      <c r="AE10" s="3">
        <v>677992</v>
      </c>
      <c r="AF10" s="3"/>
      <c r="AG10" s="3">
        <f>S10</f>
        <v>103695287262.01401</v>
      </c>
      <c r="AI10" s="3">
        <v>104012236844.48801</v>
      </c>
      <c r="AK10" s="4">
        <f>AI10/$AI$20</f>
        <v>0.10144151269063315</v>
      </c>
      <c r="AL10" s="19"/>
      <c r="AM10" s="19"/>
      <c r="AN10" s="19"/>
      <c r="AO10" s="19"/>
    </row>
    <row r="11" spans="1:41" ht="21" x14ac:dyDescent="0.25">
      <c r="A11" s="7" t="s">
        <v>86</v>
      </c>
      <c r="C11" s="1" t="s">
        <v>23</v>
      </c>
      <c r="E11" s="1" t="s">
        <v>23</v>
      </c>
      <c r="G11" s="1" t="s">
        <v>24</v>
      </c>
      <c r="I11" s="1" t="s">
        <v>25</v>
      </c>
      <c r="K11" s="3">
        <v>0</v>
      </c>
      <c r="M11" s="3">
        <v>0</v>
      </c>
      <c r="O11" s="3">
        <v>112444</v>
      </c>
      <c r="Q11" s="3">
        <v>72548198339.297272</v>
      </c>
      <c r="R11" s="14"/>
      <c r="S11" s="3">
        <v>73281987303.936951</v>
      </c>
      <c r="U11" s="3">
        <v>0</v>
      </c>
      <c r="W11" s="3">
        <v>0</v>
      </c>
      <c r="Y11" s="3">
        <v>0</v>
      </c>
      <c r="AA11" s="3">
        <v>0</v>
      </c>
      <c r="AC11" s="3">
        <v>112444</v>
      </c>
      <c r="AD11" s="3"/>
      <c r="AE11" s="3">
        <v>654031</v>
      </c>
      <c r="AF11" s="3"/>
      <c r="AG11" s="3">
        <f t="shared" ref="AG11:AG16" si="0">S11</f>
        <v>73281987303.936951</v>
      </c>
      <c r="AI11" s="3">
        <v>73528532301.555283</v>
      </c>
      <c r="AK11" s="4">
        <f t="shared" ref="AK11:AK16" si="1">AI11/$AI$20</f>
        <v>7.1711230994328162E-2</v>
      </c>
      <c r="AL11" s="19"/>
      <c r="AM11" s="19"/>
      <c r="AN11" s="19"/>
      <c r="AO11" s="19"/>
    </row>
    <row r="12" spans="1:41" ht="21" x14ac:dyDescent="0.25">
      <c r="A12" s="7" t="s">
        <v>87</v>
      </c>
      <c r="C12" s="1" t="s">
        <v>23</v>
      </c>
      <c r="E12" s="1" t="s">
        <v>23</v>
      </c>
      <c r="G12" s="1" t="s">
        <v>41</v>
      </c>
      <c r="I12" s="1" t="s">
        <v>42</v>
      </c>
      <c r="K12" s="3">
        <v>0</v>
      </c>
      <c r="M12" s="3">
        <v>0</v>
      </c>
      <c r="O12" s="3">
        <v>99000</v>
      </c>
      <c r="Q12" s="3">
        <v>69950619151.875</v>
      </c>
      <c r="R12" s="14"/>
      <c r="S12" s="3">
        <v>70669525826.418747</v>
      </c>
      <c r="U12" s="3">
        <v>0</v>
      </c>
      <c r="W12" s="3">
        <v>0</v>
      </c>
      <c r="Y12" s="3">
        <v>0</v>
      </c>
      <c r="AA12" s="3">
        <v>0</v>
      </c>
      <c r="AC12" s="3">
        <v>99000</v>
      </c>
      <c r="AD12" s="3"/>
      <c r="AE12" s="3">
        <v>715454</v>
      </c>
      <c r="AF12" s="3"/>
      <c r="AG12" s="3">
        <f t="shared" si="0"/>
        <v>70669525826.418747</v>
      </c>
      <c r="AI12" s="3">
        <v>70817108072.287506</v>
      </c>
      <c r="AK12" s="4">
        <f t="shared" si="1"/>
        <v>6.9066821223829761E-2</v>
      </c>
      <c r="AL12" s="19"/>
      <c r="AM12" s="19"/>
      <c r="AN12" s="19"/>
      <c r="AO12" s="19"/>
    </row>
    <row r="13" spans="1:41" ht="21" x14ac:dyDescent="0.25">
      <c r="A13" s="7" t="s">
        <v>88</v>
      </c>
      <c r="C13" s="1" t="s">
        <v>23</v>
      </c>
      <c r="E13" s="1" t="s">
        <v>23</v>
      </c>
      <c r="G13" s="1" t="s">
        <v>36</v>
      </c>
      <c r="I13" s="1" t="s">
        <v>37</v>
      </c>
      <c r="K13" s="3">
        <v>0</v>
      </c>
      <c r="M13" s="3">
        <v>0</v>
      </c>
      <c r="O13" s="3">
        <v>98100</v>
      </c>
      <c r="Q13" s="3">
        <v>64680221484.624374</v>
      </c>
      <c r="R13" s="14"/>
      <c r="S13" s="3">
        <v>65169063265.989372</v>
      </c>
      <c r="U13" s="3">
        <v>0</v>
      </c>
      <c r="W13" s="3">
        <v>0</v>
      </c>
      <c r="Y13" s="3">
        <v>0</v>
      </c>
      <c r="AA13" s="3">
        <v>0</v>
      </c>
      <c r="AC13" s="3">
        <v>98100</v>
      </c>
      <c r="AD13" s="3"/>
      <c r="AE13" s="3">
        <v>670097</v>
      </c>
      <c r="AF13" s="3"/>
      <c r="AG13" s="3">
        <f t="shared" si="0"/>
        <v>65169063265.989372</v>
      </c>
      <c r="AI13" s="3">
        <v>65724600956.529373</v>
      </c>
      <c r="AK13" s="4">
        <f t="shared" si="1"/>
        <v>6.4100178443301056E-2</v>
      </c>
      <c r="AL13" s="19"/>
      <c r="AM13" s="19"/>
      <c r="AN13" s="19"/>
      <c r="AO13" s="19"/>
    </row>
    <row r="14" spans="1:41" ht="21" x14ac:dyDescent="0.25">
      <c r="A14" s="7" t="s">
        <v>89</v>
      </c>
      <c r="C14" s="1" t="s">
        <v>23</v>
      </c>
      <c r="E14" s="1" t="s">
        <v>23</v>
      </c>
      <c r="G14" s="1" t="s">
        <v>33</v>
      </c>
      <c r="I14" s="1" t="s">
        <v>34</v>
      </c>
      <c r="K14" s="3">
        <v>0</v>
      </c>
      <c r="M14" s="3">
        <v>0</v>
      </c>
      <c r="O14" s="3">
        <v>50000</v>
      </c>
      <c r="Q14" s="3">
        <v>38493721748.125</v>
      </c>
      <c r="R14" s="14"/>
      <c r="S14" s="3">
        <v>38497471068.4375</v>
      </c>
      <c r="U14" s="3">
        <v>0</v>
      </c>
      <c r="W14" s="3">
        <v>0</v>
      </c>
      <c r="Y14" s="3">
        <v>0</v>
      </c>
      <c r="AA14" s="3">
        <v>0</v>
      </c>
      <c r="AC14" s="3">
        <v>50000</v>
      </c>
      <c r="AD14" s="3"/>
      <c r="AE14" s="3">
        <v>781971</v>
      </c>
      <c r="AF14" s="3"/>
      <c r="AG14" s="3">
        <f t="shared" si="0"/>
        <v>38497471068.4375</v>
      </c>
      <c r="AI14" s="3">
        <v>39091463387.8125</v>
      </c>
      <c r="AK14" s="4">
        <f t="shared" si="1"/>
        <v>3.8125294673540609E-2</v>
      </c>
      <c r="AL14" s="19"/>
      <c r="AM14" s="19"/>
      <c r="AN14" s="19"/>
      <c r="AO14" s="19"/>
    </row>
    <row r="15" spans="1:41" ht="21" x14ac:dyDescent="0.25">
      <c r="A15" s="7" t="s">
        <v>90</v>
      </c>
      <c r="C15" s="1" t="s">
        <v>23</v>
      </c>
      <c r="E15" s="1" t="s">
        <v>23</v>
      </c>
      <c r="G15" s="1" t="s">
        <v>30</v>
      </c>
      <c r="I15" s="1" t="s">
        <v>31</v>
      </c>
      <c r="K15" s="3">
        <v>0</v>
      </c>
      <c r="M15" s="3">
        <v>0</v>
      </c>
      <c r="O15" s="3">
        <v>30000</v>
      </c>
      <c r="Q15" s="3">
        <v>19526460187.5</v>
      </c>
      <c r="R15" s="14"/>
      <c r="S15" s="3">
        <v>19586449312.5</v>
      </c>
      <c r="U15" s="3">
        <v>0</v>
      </c>
      <c r="W15" s="3">
        <v>0</v>
      </c>
      <c r="Y15" s="3">
        <v>0</v>
      </c>
      <c r="AA15" s="3">
        <v>0</v>
      </c>
      <c r="AC15" s="3">
        <v>30000</v>
      </c>
      <c r="AD15" s="3"/>
      <c r="AE15" s="3">
        <v>669713</v>
      </c>
      <c r="AF15" s="3"/>
      <c r="AG15" s="3">
        <f t="shared" si="0"/>
        <v>19586449312.5</v>
      </c>
      <c r="AI15" s="3">
        <v>20087748435.5625</v>
      </c>
      <c r="AK15" s="4">
        <f t="shared" si="1"/>
        <v>1.9591267813027006E-2</v>
      </c>
      <c r="AL15" s="19"/>
      <c r="AM15" s="19"/>
      <c r="AN15" s="19"/>
      <c r="AO15" s="19"/>
    </row>
    <row r="16" spans="1:41" ht="21" x14ac:dyDescent="0.25">
      <c r="A16" s="7" t="s">
        <v>91</v>
      </c>
      <c r="C16" s="1" t="s">
        <v>23</v>
      </c>
      <c r="E16" s="1" t="s">
        <v>23</v>
      </c>
      <c r="G16" s="1" t="s">
        <v>27</v>
      </c>
      <c r="I16" s="1" t="s">
        <v>28</v>
      </c>
      <c r="K16" s="3">
        <v>0</v>
      </c>
      <c r="M16" s="3">
        <v>0</v>
      </c>
      <c r="O16" s="3">
        <v>20000</v>
      </c>
      <c r="Q16" s="3">
        <v>16777878458.25</v>
      </c>
      <c r="R16" s="14"/>
      <c r="S16" s="3">
        <v>16839347315</v>
      </c>
      <c r="U16" s="3">
        <v>0</v>
      </c>
      <c r="W16" s="3">
        <v>0</v>
      </c>
      <c r="Y16" s="3">
        <v>0</v>
      </c>
      <c r="AA16" s="3">
        <v>0</v>
      </c>
      <c r="AC16" s="3">
        <v>20000</v>
      </c>
      <c r="AD16" s="3"/>
      <c r="AE16" s="3">
        <v>853935</v>
      </c>
      <c r="AF16" s="3"/>
      <c r="AG16" s="3">
        <f t="shared" si="0"/>
        <v>16839347315</v>
      </c>
      <c r="AI16" s="3">
        <v>17075604485.625</v>
      </c>
      <c r="AK16" s="4">
        <f t="shared" si="1"/>
        <v>1.6653570788200532E-2</v>
      </c>
      <c r="AL16" s="19"/>
      <c r="AM16" s="19"/>
      <c r="AN16" s="19"/>
      <c r="AO16" s="19"/>
    </row>
    <row r="17" spans="17:41" ht="19.5" thickBot="1" x14ac:dyDescent="0.3">
      <c r="Q17" s="5">
        <f>SUM(Q10:Q16)</f>
        <v>384891672001.86462</v>
      </c>
      <c r="S17" s="5">
        <f>SUM(S10:S16)</f>
        <v>387739131354.29657</v>
      </c>
      <c r="W17" s="5">
        <v>0</v>
      </c>
      <c r="AA17" s="5">
        <f>SUM(AA10:AA16)</f>
        <v>0</v>
      </c>
      <c r="AC17" s="3"/>
      <c r="AD17" s="3"/>
      <c r="AE17" s="6"/>
      <c r="AF17" s="3"/>
      <c r="AG17" s="5">
        <f>SUM(AG10:AG16)</f>
        <v>387739131354.29657</v>
      </c>
      <c r="AI17" s="5">
        <f>SUM(AI10:AI16)</f>
        <v>390337294483.86017</v>
      </c>
      <c r="AK17" s="33">
        <f>SUM(AK10:AK16)</f>
        <v>0.38068987662686021</v>
      </c>
      <c r="AL17" s="19"/>
      <c r="AM17" s="19"/>
      <c r="AN17" s="19"/>
      <c r="AO17" s="19"/>
    </row>
    <row r="18" spans="17:41" ht="19.5" thickTop="1" x14ac:dyDescent="0.25">
      <c r="AE18" s="15"/>
      <c r="AL18" s="19"/>
      <c r="AM18" s="19"/>
      <c r="AN18" s="19"/>
      <c r="AO18" s="19"/>
    </row>
    <row r="19" spans="17:41" x14ac:dyDescent="0.25">
      <c r="AE19" s="15"/>
      <c r="AG19" s="13"/>
      <c r="AL19" s="19"/>
      <c r="AM19" s="19"/>
      <c r="AN19" s="19"/>
      <c r="AO19" s="19"/>
    </row>
    <row r="20" spans="17:41" hidden="1" x14ac:dyDescent="0.25">
      <c r="W20" s="3"/>
      <c r="AA20" s="3"/>
      <c r="AE20" s="15"/>
      <c r="AG20" s="13"/>
      <c r="AI20" s="3">
        <v>1025341934339</v>
      </c>
    </row>
    <row r="21" spans="17:41" hidden="1" x14ac:dyDescent="0.25">
      <c r="W21" s="3"/>
      <c r="AA21" s="3"/>
      <c r="AE21" s="15"/>
      <c r="AG21" s="13"/>
      <c r="AI21" s="1">
        <v>1.8124999999999999E-4</v>
      </c>
      <c r="AL21" s="15"/>
    </row>
    <row r="22" spans="17:41" hidden="1" x14ac:dyDescent="0.25">
      <c r="W22" s="3"/>
      <c r="AA22" s="3"/>
      <c r="AE22" s="28">
        <v>1.8124999999999999E-4</v>
      </c>
      <c r="AG22" s="13">
        <f>AC10*AE10</f>
        <v>104031092480</v>
      </c>
      <c r="AI22" s="29">
        <f>AG22*AE22</f>
        <v>18855635.511999998</v>
      </c>
      <c r="AK22" s="15">
        <f>AG22-AI22</f>
        <v>104012236844.48801</v>
      </c>
      <c r="AL22" s="15"/>
    </row>
    <row r="23" spans="17:41" hidden="1" x14ac:dyDescent="0.25">
      <c r="W23" s="3"/>
      <c r="AA23" s="3"/>
      <c r="AE23" s="28">
        <v>1.8124999999999999E-4</v>
      </c>
      <c r="AG23" s="13">
        <f t="shared" ref="AG23:AG30" si="2">AC11*AE11</f>
        <v>73541861764</v>
      </c>
      <c r="AI23" s="29">
        <f t="shared" ref="AI23:AI28" si="3">AG23*AE23</f>
        <v>13329462.444724999</v>
      </c>
      <c r="AK23" s="15">
        <f t="shared" ref="AK23:AK28" si="4">AG23-AI23</f>
        <v>73528532301.555283</v>
      </c>
      <c r="AL23" s="15"/>
    </row>
    <row r="24" spans="17:41" hidden="1" x14ac:dyDescent="0.25">
      <c r="AE24" s="28">
        <v>1.8124999999999999E-4</v>
      </c>
      <c r="AG24" s="13">
        <f>AC12*AE12</f>
        <v>70829946000</v>
      </c>
      <c r="AI24" s="29">
        <f t="shared" si="3"/>
        <v>12837927.712499999</v>
      </c>
      <c r="AK24" s="15">
        <f t="shared" si="4"/>
        <v>70817108072.287506</v>
      </c>
      <c r="AL24" s="15"/>
    </row>
    <row r="25" spans="17:41" hidden="1" x14ac:dyDescent="0.25">
      <c r="AE25" s="28">
        <v>1.8124999999999999E-4</v>
      </c>
      <c r="AG25" s="13">
        <f t="shared" si="2"/>
        <v>65736515700</v>
      </c>
      <c r="AI25" s="29">
        <f t="shared" si="3"/>
        <v>11914743.470625</v>
      </c>
      <c r="AK25" s="15">
        <f t="shared" si="4"/>
        <v>65724600956.529373</v>
      </c>
      <c r="AL25" s="15"/>
    </row>
    <row r="26" spans="17:41" hidden="1" x14ac:dyDescent="0.25">
      <c r="AE26" s="28">
        <v>1.8124999999999999E-4</v>
      </c>
      <c r="AG26" s="13">
        <f t="shared" si="2"/>
        <v>39098550000</v>
      </c>
      <c r="AI26" s="29">
        <f t="shared" si="3"/>
        <v>7086612.1874999991</v>
      </c>
      <c r="AK26" s="15">
        <f t="shared" si="4"/>
        <v>39091463387.8125</v>
      </c>
      <c r="AL26" s="15"/>
    </row>
    <row r="27" spans="17:41" hidden="1" x14ac:dyDescent="0.25">
      <c r="AE27" s="28">
        <v>1.8124999999999999E-4</v>
      </c>
      <c r="AG27" s="13">
        <f t="shared" si="2"/>
        <v>20091390000</v>
      </c>
      <c r="AI27" s="29">
        <f t="shared" si="3"/>
        <v>3641564.4374999995</v>
      </c>
      <c r="AK27" s="15">
        <f t="shared" si="4"/>
        <v>20087748435.5625</v>
      </c>
      <c r="AL27" s="15"/>
    </row>
    <row r="28" spans="17:41" hidden="1" x14ac:dyDescent="0.25">
      <c r="AE28" s="28">
        <v>1.8124999999999999E-4</v>
      </c>
      <c r="AG28" s="13">
        <f>AC16*AE16</f>
        <v>17078700000</v>
      </c>
      <c r="AI28" s="29">
        <f t="shared" si="3"/>
        <v>3095514.375</v>
      </c>
      <c r="AK28" s="15">
        <f t="shared" si="4"/>
        <v>17075604485.625</v>
      </c>
      <c r="AL28" s="15"/>
    </row>
    <row r="29" spans="17:41" hidden="1" x14ac:dyDescent="0.25">
      <c r="AE29" s="28">
        <v>1.8124999999999999E-4</v>
      </c>
      <c r="AG29" s="13">
        <f t="shared" si="2"/>
        <v>0</v>
      </c>
      <c r="AL29" s="15"/>
    </row>
    <row r="30" spans="17:41" hidden="1" x14ac:dyDescent="0.25">
      <c r="AG30" s="13">
        <f t="shared" si="2"/>
        <v>0</v>
      </c>
      <c r="AL30" s="15"/>
    </row>
    <row r="31" spans="17:41" x14ac:dyDescent="0.25">
      <c r="AL31" s="15"/>
    </row>
    <row r="32" spans="17:41" x14ac:dyDescent="0.25">
      <c r="AL32" s="15"/>
    </row>
  </sheetData>
  <sortState xmlns:xlrd2="http://schemas.microsoft.com/office/spreadsheetml/2017/richdata2" ref="A10:AK16">
    <sortCondition descending="1" ref="S10:S16"/>
  </sortState>
  <mergeCells count="28"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  <mergeCell ref="A3:AK3"/>
    <mergeCell ref="A2:AK2"/>
    <mergeCell ref="A4:AK4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</mergeCells>
  <pageMargins left="0.15748031496062992" right="0.16" top="0.74803149606299213" bottom="0.74803149606299213" header="0.31496062992125984" footer="0.31496062992125984"/>
  <pageSetup paperSize="9" scale="3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S12"/>
  <sheetViews>
    <sheetView rightToLeft="1" view="pageBreakPreview" zoomScale="115" zoomScaleNormal="100" zoomScaleSheetLayoutView="115" workbookViewId="0">
      <selection activeCell="A5" sqref="A5"/>
    </sheetView>
  </sheetViews>
  <sheetFormatPr defaultRowHeight="18.75" x14ac:dyDescent="0.25"/>
  <cols>
    <col min="1" max="1" width="22.28515625" style="1" bestFit="1" customWidth="1"/>
    <col min="2" max="2" width="1" style="1" customWidth="1"/>
    <col min="3" max="3" width="22.1406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1.710937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10" style="1" bestFit="1" customWidth="1"/>
    <col min="14" max="14" width="1" style="1" customWidth="1"/>
    <col min="15" max="15" width="12.140625" style="1" bestFit="1" customWidth="1"/>
    <col min="16" max="16" width="1" style="1" customWidth="1"/>
    <col min="17" max="17" width="13.5703125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30" x14ac:dyDescent="0.25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</row>
    <row r="4" spans="1:19" ht="30" x14ac:dyDescent="0.25">
      <c r="A4" s="39" t="s">
        <v>93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</row>
    <row r="5" spans="1:19" ht="30" x14ac:dyDescent="0.25">
      <c r="A5" s="35" t="s">
        <v>96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</row>
    <row r="6" spans="1:19" x14ac:dyDescent="0.25">
      <c r="O6" s="3"/>
      <c r="Q6" s="3"/>
    </row>
    <row r="7" spans="1:19" ht="30" x14ac:dyDescent="0.25">
      <c r="A7" s="40" t="s">
        <v>44</v>
      </c>
      <c r="C7" s="41" t="s">
        <v>45</v>
      </c>
      <c r="D7" s="41" t="s">
        <v>45</v>
      </c>
      <c r="E7" s="41" t="s">
        <v>45</v>
      </c>
      <c r="F7" s="41" t="s">
        <v>45</v>
      </c>
      <c r="G7" s="41" t="s">
        <v>45</v>
      </c>
      <c r="H7" s="41" t="s">
        <v>45</v>
      </c>
      <c r="I7" s="41" t="s">
        <v>45</v>
      </c>
      <c r="K7" s="41" t="s">
        <v>84</v>
      </c>
      <c r="M7" s="41" t="s">
        <v>4</v>
      </c>
      <c r="N7" s="41" t="s">
        <v>4</v>
      </c>
      <c r="O7" s="41" t="s">
        <v>4</v>
      </c>
      <c r="Q7" s="41" t="s">
        <v>92</v>
      </c>
      <c r="R7" s="41" t="s">
        <v>5</v>
      </c>
      <c r="S7" s="41" t="s">
        <v>5</v>
      </c>
    </row>
    <row r="8" spans="1:19" ht="30" x14ac:dyDescent="0.25">
      <c r="A8" s="41" t="s">
        <v>44</v>
      </c>
      <c r="C8" s="41" t="s">
        <v>46</v>
      </c>
      <c r="E8" s="41" t="s">
        <v>47</v>
      </c>
      <c r="G8" s="41" t="s">
        <v>48</v>
      </c>
      <c r="I8" s="41" t="s">
        <v>20</v>
      </c>
      <c r="K8" s="41" t="s">
        <v>49</v>
      </c>
      <c r="M8" s="41" t="s">
        <v>50</v>
      </c>
      <c r="O8" s="41" t="s">
        <v>51</v>
      </c>
      <c r="Q8" s="41" t="s">
        <v>49</v>
      </c>
      <c r="S8" s="41" t="s">
        <v>43</v>
      </c>
    </row>
    <row r="9" spans="1:19" ht="21" x14ac:dyDescent="0.25">
      <c r="A9" s="2" t="s">
        <v>52</v>
      </c>
      <c r="C9" s="1" t="s">
        <v>53</v>
      </c>
      <c r="E9" s="1" t="s">
        <v>54</v>
      </c>
      <c r="G9" s="1" t="s">
        <v>55</v>
      </c>
      <c r="I9" s="1">
        <v>0</v>
      </c>
      <c r="K9" s="3">
        <v>1664878475</v>
      </c>
      <c r="M9" s="3">
        <v>0</v>
      </c>
      <c r="O9" s="3">
        <f>K9-Q9</f>
        <v>250211412</v>
      </c>
      <c r="Q9" s="3">
        <v>1414667063</v>
      </c>
      <c r="S9" s="4">
        <f>Q9/'اوراق مشارکت'!$AI$20</f>
        <v>1.3797027270829253E-3</v>
      </c>
    </row>
    <row r="10" spans="1:19" ht="21" x14ac:dyDescent="0.25">
      <c r="A10" s="2" t="s">
        <v>52</v>
      </c>
      <c r="C10" s="1" t="s">
        <v>56</v>
      </c>
      <c r="E10" s="1" t="s">
        <v>57</v>
      </c>
      <c r="G10" s="1" t="s">
        <v>55</v>
      </c>
      <c r="I10" s="1">
        <v>0</v>
      </c>
      <c r="K10" s="3">
        <v>109558</v>
      </c>
      <c r="M10" s="3">
        <v>0</v>
      </c>
      <c r="O10" s="3">
        <f>K10-Q10</f>
        <v>8770</v>
      </c>
      <c r="Q10" s="3">
        <v>100788</v>
      </c>
      <c r="S10" s="4">
        <f>Q10/'اوراق مشارکت'!$AI$20</f>
        <v>9.8296964772999646E-8</v>
      </c>
    </row>
    <row r="11" spans="1:19" ht="19.5" thickBot="1" x14ac:dyDescent="0.3">
      <c r="K11" s="5">
        <f>SUM(K9:K10)</f>
        <v>1664988033</v>
      </c>
      <c r="M11" s="5">
        <f>SUM(M9:M10)</f>
        <v>0</v>
      </c>
      <c r="O11" s="5">
        <f>SUM(O9:O10)</f>
        <v>250220182</v>
      </c>
      <c r="Q11" s="5">
        <f>SUM(Q9:Q10)</f>
        <v>1414767851</v>
      </c>
      <c r="S11" s="9">
        <f>SUM(S9:S10)</f>
        <v>1.3798010240476982E-3</v>
      </c>
    </row>
    <row r="12" spans="1:19" ht="19.5" thickTop="1" x14ac:dyDescent="0.25"/>
  </sheetData>
  <mergeCells count="17">
    <mergeCell ref="C8"/>
    <mergeCell ref="E8"/>
    <mergeCell ref="G8"/>
    <mergeCell ref="I8"/>
    <mergeCell ref="C7:I7"/>
    <mergeCell ref="A2:S2"/>
    <mergeCell ref="Q8"/>
    <mergeCell ref="S8"/>
    <mergeCell ref="Q7:S7"/>
    <mergeCell ref="A4:S4"/>
    <mergeCell ref="A3:S3"/>
    <mergeCell ref="K8"/>
    <mergeCell ref="K7"/>
    <mergeCell ref="M8"/>
    <mergeCell ref="O8"/>
    <mergeCell ref="M7:O7"/>
    <mergeCell ref="A7:A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S11"/>
  <sheetViews>
    <sheetView rightToLeft="1" view="pageBreakPreview" zoomScaleNormal="100" zoomScaleSheetLayoutView="100" workbookViewId="0">
      <selection activeCell="E9" sqref="E9"/>
    </sheetView>
  </sheetViews>
  <sheetFormatPr defaultRowHeight="18.75" x14ac:dyDescent="0.25"/>
  <cols>
    <col min="1" max="1" width="22.28515625" style="1" bestFit="1" customWidth="1"/>
    <col min="2" max="2" width="1" style="1" customWidth="1"/>
    <col min="3" max="3" width="20.28515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3.140625" style="1" bestFit="1" customWidth="1"/>
    <col min="10" max="10" width="1" style="1" customWidth="1"/>
    <col min="11" max="11" width="14.85546875" style="1" bestFit="1" customWidth="1"/>
    <col min="12" max="12" width="1" style="1" customWidth="1"/>
    <col min="13" max="13" width="15.7109375" style="1" bestFit="1" customWidth="1"/>
    <col min="14" max="14" width="1" style="1" customWidth="1"/>
    <col min="15" max="15" width="13.140625" style="1" bestFit="1" customWidth="1"/>
    <col min="16" max="16" width="1" style="1" customWidth="1"/>
    <col min="17" max="17" width="14.85546875" style="1" bestFit="1" customWidth="1"/>
    <col min="18" max="18" width="1" style="1" customWidth="1"/>
    <col min="19" max="19" width="15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30" x14ac:dyDescent="0.25">
      <c r="A3" s="39" t="s">
        <v>58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</row>
    <row r="4" spans="1:19" ht="30" x14ac:dyDescent="0.25">
      <c r="A4" s="39" t="s">
        <v>93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</row>
    <row r="5" spans="1:19" ht="30" x14ac:dyDescent="0.25">
      <c r="A5" s="35" t="s">
        <v>97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</row>
    <row r="7" spans="1:19" ht="30" x14ac:dyDescent="0.25">
      <c r="A7" s="41" t="s">
        <v>59</v>
      </c>
      <c r="B7" s="41" t="s">
        <v>59</v>
      </c>
      <c r="C7" s="41" t="s">
        <v>59</v>
      </c>
      <c r="D7" s="41" t="s">
        <v>59</v>
      </c>
      <c r="E7" s="41" t="s">
        <v>59</v>
      </c>
      <c r="F7" s="41" t="s">
        <v>59</v>
      </c>
      <c r="G7" s="41" t="s">
        <v>59</v>
      </c>
      <c r="I7" s="41" t="s">
        <v>60</v>
      </c>
      <c r="J7" s="41" t="s">
        <v>60</v>
      </c>
      <c r="K7" s="41" t="s">
        <v>60</v>
      </c>
      <c r="L7" s="41" t="s">
        <v>60</v>
      </c>
      <c r="M7" s="41" t="s">
        <v>60</v>
      </c>
      <c r="O7" s="41" t="s">
        <v>61</v>
      </c>
      <c r="P7" s="41" t="s">
        <v>61</v>
      </c>
      <c r="Q7" s="41" t="s">
        <v>61</v>
      </c>
      <c r="R7" s="41" t="s">
        <v>61</v>
      </c>
      <c r="S7" s="41" t="s">
        <v>61</v>
      </c>
    </row>
    <row r="8" spans="1:19" ht="30" x14ac:dyDescent="0.25">
      <c r="A8" s="41" t="s">
        <v>62</v>
      </c>
      <c r="C8" s="41" t="s">
        <v>63</v>
      </c>
      <c r="E8" s="41" t="s">
        <v>19</v>
      </c>
      <c r="G8" s="41" t="s">
        <v>20</v>
      </c>
      <c r="I8" s="41" t="s">
        <v>64</v>
      </c>
      <c r="K8" s="41" t="s">
        <v>65</v>
      </c>
      <c r="M8" s="41" t="s">
        <v>66</v>
      </c>
      <c r="O8" s="41" t="s">
        <v>64</v>
      </c>
      <c r="Q8" s="41" t="s">
        <v>65</v>
      </c>
      <c r="S8" s="41" t="s">
        <v>66</v>
      </c>
    </row>
    <row r="9" spans="1:19" ht="21" x14ac:dyDescent="0.25">
      <c r="A9" s="2" t="s">
        <v>52</v>
      </c>
      <c r="C9" s="3">
        <v>13</v>
      </c>
      <c r="E9" s="1" t="s">
        <v>67</v>
      </c>
      <c r="G9" s="1">
        <v>0</v>
      </c>
      <c r="I9" s="3">
        <v>0</v>
      </c>
      <c r="K9" s="3">
        <v>0</v>
      </c>
      <c r="M9" s="3"/>
      <c r="O9" s="3">
        <v>47718</v>
      </c>
      <c r="Q9" s="3">
        <v>0</v>
      </c>
      <c r="S9" s="3">
        <f>O9</f>
        <v>47718</v>
      </c>
    </row>
    <row r="10" spans="1:19" ht="19.5" thickBot="1" x14ac:dyDescent="0.3">
      <c r="I10" s="5">
        <f>SUM(I9)</f>
        <v>0</v>
      </c>
      <c r="K10" s="5">
        <f>SUM(K9)</f>
        <v>0</v>
      </c>
      <c r="M10" s="5">
        <f>SUM(M9)</f>
        <v>0</v>
      </c>
      <c r="O10" s="5">
        <f>SUM(O9)</f>
        <v>47718</v>
      </c>
      <c r="Q10" s="5">
        <f>SUM(Q9)</f>
        <v>0</v>
      </c>
      <c r="S10" s="5">
        <f>SUM(S9)</f>
        <v>47718</v>
      </c>
    </row>
    <row r="11" spans="1:19" ht="19.5" thickTop="1" x14ac:dyDescent="0.25"/>
  </sheetData>
  <mergeCells count="16"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8"/>
    <mergeCell ref="C8"/>
    <mergeCell ref="E8"/>
    <mergeCell ref="G8"/>
    <mergeCell ref="A7:G7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T25"/>
  <sheetViews>
    <sheetView rightToLeft="1" view="pageBreakPreview" zoomScale="90" zoomScaleNormal="100" zoomScaleSheetLayoutView="90" workbookViewId="0">
      <selection activeCell="Q5" sqref="Q5"/>
    </sheetView>
  </sheetViews>
  <sheetFormatPr defaultRowHeight="18.75" x14ac:dyDescent="0.25"/>
  <cols>
    <col min="1" max="1" width="38" style="1" bestFit="1" customWidth="1"/>
    <col min="2" max="2" width="1" style="1" customWidth="1"/>
    <col min="3" max="3" width="8.8554687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37.7109375" style="1" bestFit="1" customWidth="1"/>
    <col min="10" max="10" width="1" style="1" customWidth="1"/>
    <col min="11" max="11" width="8.8554687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7.85546875" style="1" bestFit="1" customWidth="1"/>
    <col min="16" max="16" width="1" style="1" customWidth="1"/>
    <col min="17" max="17" width="37.7109375" style="1" bestFit="1" customWidth="1"/>
    <col min="18" max="18" width="1" style="1" customWidth="1"/>
    <col min="19" max="19" width="16.140625" style="1" bestFit="1" customWidth="1"/>
    <col min="20" max="20" width="16" style="1" bestFit="1" customWidth="1"/>
    <col min="21" max="16384" width="9.140625" style="1"/>
  </cols>
  <sheetData>
    <row r="2" spans="1:20" ht="30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20" ht="30" x14ac:dyDescent="0.25">
      <c r="A3" s="39" t="s">
        <v>58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20" ht="30" x14ac:dyDescent="0.25">
      <c r="A4" s="39" t="s">
        <v>93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spans="1:20" ht="30" x14ac:dyDescent="0.25">
      <c r="A5" s="35" t="s">
        <v>98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</row>
    <row r="7" spans="1:20" ht="30" x14ac:dyDescent="0.25">
      <c r="A7" s="40" t="s">
        <v>2</v>
      </c>
      <c r="C7" s="41" t="s">
        <v>60</v>
      </c>
      <c r="D7" s="40" t="s">
        <v>60</v>
      </c>
      <c r="E7" s="41" t="s">
        <v>60</v>
      </c>
      <c r="F7" s="41" t="s">
        <v>60</v>
      </c>
      <c r="G7" s="41" t="s">
        <v>60</v>
      </c>
      <c r="H7" s="41" t="s">
        <v>60</v>
      </c>
      <c r="I7" s="41" t="s">
        <v>60</v>
      </c>
      <c r="K7" s="41" t="s">
        <v>61</v>
      </c>
      <c r="L7" s="40" t="s">
        <v>61</v>
      </c>
      <c r="M7" s="41" t="s">
        <v>61</v>
      </c>
      <c r="N7" s="41" t="s">
        <v>61</v>
      </c>
      <c r="O7" s="41" t="s">
        <v>61</v>
      </c>
      <c r="P7" s="41" t="s">
        <v>61</v>
      </c>
      <c r="Q7" s="41" t="s">
        <v>61</v>
      </c>
    </row>
    <row r="8" spans="1:20" ht="30" x14ac:dyDescent="0.25">
      <c r="A8" s="41" t="s">
        <v>2</v>
      </c>
      <c r="C8" s="41" t="s">
        <v>6</v>
      </c>
      <c r="D8" s="30"/>
      <c r="E8" s="41" t="s">
        <v>68</v>
      </c>
      <c r="G8" s="41" t="s">
        <v>69</v>
      </c>
      <c r="I8" s="41" t="s">
        <v>70</v>
      </c>
      <c r="K8" s="41" t="s">
        <v>6</v>
      </c>
      <c r="L8" s="30"/>
      <c r="M8" s="41" t="s">
        <v>68</v>
      </c>
      <c r="O8" s="41" t="s">
        <v>69</v>
      </c>
      <c r="Q8" s="41" t="s">
        <v>70</v>
      </c>
    </row>
    <row r="9" spans="1:20" ht="21" x14ac:dyDescent="0.25">
      <c r="A9" s="7" t="s">
        <v>85</v>
      </c>
      <c r="C9" s="3">
        <v>153440</v>
      </c>
      <c r="E9" s="3">
        <f>'اوراق مشارکت'!AI10</f>
        <v>104012236844.48801</v>
      </c>
      <c r="G9" s="3">
        <v>103695287262.01401</v>
      </c>
      <c r="I9" s="3">
        <f>E9-G9</f>
        <v>316949582.47399902</v>
      </c>
      <c r="K9" s="3">
        <v>153440</v>
      </c>
      <c r="M9" s="3">
        <f>E9</f>
        <v>104012236844.48801</v>
      </c>
      <c r="O9" s="34">
        <v>94094752474</v>
      </c>
      <c r="Q9" s="3">
        <f>M9-O9</f>
        <v>9917484370.4880066</v>
      </c>
      <c r="S9" s="3"/>
      <c r="T9" s="3"/>
    </row>
    <row r="10" spans="1:20" ht="21" x14ac:dyDescent="0.25">
      <c r="A10" s="7" t="s">
        <v>86</v>
      </c>
      <c r="C10" s="3">
        <v>112444</v>
      </c>
      <c r="E10" s="3">
        <f>'اوراق مشارکت'!AI11</f>
        <v>73528532301.555283</v>
      </c>
      <c r="G10" s="3">
        <v>73281987303.936951</v>
      </c>
      <c r="I10" s="3">
        <f>E10-G10</f>
        <v>246544997.61833191</v>
      </c>
      <c r="K10" s="3">
        <v>112444</v>
      </c>
      <c r="M10" s="3">
        <f t="shared" ref="M10:M15" si="0">E10</f>
        <v>73528532301.555283</v>
      </c>
      <c r="O10" s="34">
        <v>66682945685</v>
      </c>
      <c r="Q10" s="3">
        <f t="shared" ref="Q10:Q15" si="1">M10-O10</f>
        <v>6845586616.5552826</v>
      </c>
      <c r="S10" s="3"/>
    </row>
    <row r="11" spans="1:20" ht="21" x14ac:dyDescent="0.25">
      <c r="A11" s="7" t="s">
        <v>87</v>
      </c>
      <c r="C11" s="3">
        <v>99000</v>
      </c>
      <c r="E11" s="3">
        <f>'اوراق مشارکت'!AI12</f>
        <v>70817108072.287506</v>
      </c>
      <c r="G11" s="3">
        <v>70669525826.418747</v>
      </c>
      <c r="I11" s="3">
        <f t="shared" ref="I11:I15" si="2">E11-G11</f>
        <v>147582245.86875916</v>
      </c>
      <c r="K11" s="3">
        <v>99000</v>
      </c>
      <c r="M11" s="3">
        <f t="shared" si="0"/>
        <v>70817108072.287506</v>
      </c>
      <c r="O11" s="34">
        <v>63936469873</v>
      </c>
      <c r="Q11" s="3">
        <f t="shared" si="1"/>
        <v>6880638199.2875061</v>
      </c>
      <c r="S11" s="3"/>
    </row>
    <row r="12" spans="1:20" ht="21" x14ac:dyDescent="0.25">
      <c r="A12" s="7" t="s">
        <v>88</v>
      </c>
      <c r="C12" s="3">
        <v>98100</v>
      </c>
      <c r="E12" s="3">
        <f>'اوراق مشارکت'!AI13</f>
        <v>65724600956.529373</v>
      </c>
      <c r="G12" s="3">
        <v>65169063265.989372</v>
      </c>
      <c r="I12" s="3">
        <f t="shared" si="2"/>
        <v>555537690.54000092</v>
      </c>
      <c r="K12" s="3">
        <v>98100</v>
      </c>
      <c r="M12" s="3">
        <f t="shared" si="0"/>
        <v>65724600956.529373</v>
      </c>
      <c r="O12" s="34">
        <v>59247146183</v>
      </c>
      <c r="Q12" s="3">
        <f t="shared" si="1"/>
        <v>6477454773.5293732</v>
      </c>
      <c r="S12" s="3"/>
    </row>
    <row r="13" spans="1:20" ht="21" x14ac:dyDescent="0.25">
      <c r="A13" s="7" t="s">
        <v>89</v>
      </c>
      <c r="C13" s="3">
        <v>50000</v>
      </c>
      <c r="E13" s="3">
        <f>'اوراق مشارکت'!AI14</f>
        <v>39091463387.8125</v>
      </c>
      <c r="G13" s="3">
        <v>38497471068.4375</v>
      </c>
      <c r="I13" s="3">
        <f t="shared" si="2"/>
        <v>593992319.375</v>
      </c>
      <c r="K13" s="3">
        <v>50000</v>
      </c>
      <c r="M13" s="3">
        <f t="shared" si="0"/>
        <v>39091463387.8125</v>
      </c>
      <c r="O13" s="34">
        <v>34667665346</v>
      </c>
      <c r="Q13" s="3">
        <f t="shared" si="1"/>
        <v>4423798041.8125</v>
      </c>
      <c r="S13" s="3"/>
    </row>
    <row r="14" spans="1:20" ht="21" x14ac:dyDescent="0.25">
      <c r="A14" s="7" t="s">
        <v>90</v>
      </c>
      <c r="C14" s="3">
        <v>30000</v>
      </c>
      <c r="E14" s="3">
        <f>'اوراق مشارکت'!AI15</f>
        <v>20087748435.5625</v>
      </c>
      <c r="G14" s="3">
        <v>19586449312.5</v>
      </c>
      <c r="I14" s="3">
        <f t="shared" si="2"/>
        <v>501299123.0625</v>
      </c>
      <c r="K14" s="3">
        <v>30000</v>
      </c>
      <c r="M14" s="3">
        <f t="shared" si="0"/>
        <v>20087748435.5625</v>
      </c>
      <c r="O14" s="34">
        <v>18117855543</v>
      </c>
      <c r="Q14" s="3">
        <f t="shared" si="1"/>
        <v>1969892892.5625</v>
      </c>
      <c r="S14" s="3"/>
    </row>
    <row r="15" spans="1:20" ht="21" x14ac:dyDescent="0.25">
      <c r="A15" s="7" t="s">
        <v>91</v>
      </c>
      <c r="C15" s="3">
        <v>20000</v>
      </c>
      <c r="E15" s="3">
        <f>'اوراق مشارکت'!AI16</f>
        <v>17075604485.625</v>
      </c>
      <c r="G15" s="3">
        <v>16839347315</v>
      </c>
      <c r="I15" s="3">
        <f t="shared" si="2"/>
        <v>236257170.625</v>
      </c>
      <c r="K15" s="3">
        <v>20000</v>
      </c>
      <c r="M15" s="3">
        <f t="shared" si="0"/>
        <v>17075604485.625</v>
      </c>
      <c r="O15" s="34">
        <v>15037393978</v>
      </c>
      <c r="Q15" s="3">
        <f t="shared" si="1"/>
        <v>2038210507.625</v>
      </c>
      <c r="S15" s="3"/>
    </row>
    <row r="16" spans="1:20" ht="19.5" thickBot="1" x14ac:dyDescent="0.3">
      <c r="E16" s="5">
        <f>SUM(E9:E15)</f>
        <v>390337294483.86017</v>
      </c>
      <c r="G16" s="5">
        <f>SUM(G9:G15)</f>
        <v>387739131354.29657</v>
      </c>
      <c r="I16" s="5">
        <f>SUM(I9:I15)</f>
        <v>2598163129.563591</v>
      </c>
      <c r="M16" s="5">
        <f>SUM(M9:M15)</f>
        <v>390337294483.86017</v>
      </c>
      <c r="O16" s="5">
        <f>SUM(O9:O15)</f>
        <v>351784229082</v>
      </c>
      <c r="Q16" s="5">
        <f>SUM(Q9:Q15)</f>
        <v>38553065401.860168</v>
      </c>
    </row>
    <row r="17" spans="5:17" ht="19.5" thickTop="1" x14ac:dyDescent="0.25"/>
    <row r="18" spans="5:17" x14ac:dyDescent="0.25">
      <c r="Q18" s="3"/>
    </row>
    <row r="19" spans="5:17" x14ac:dyDescent="0.25">
      <c r="E19" s="3"/>
      <c r="G19" s="3"/>
      <c r="I19" s="3"/>
      <c r="O19" s="3">
        <f>I19-M19</f>
        <v>0</v>
      </c>
      <c r="Q19" s="3"/>
    </row>
    <row r="20" spans="5:17" x14ac:dyDescent="0.25">
      <c r="E20" s="3"/>
      <c r="G20" s="3"/>
      <c r="I20" s="3"/>
      <c r="O20" s="3">
        <f t="shared" ref="O20:O25" si="3">I20-M20</f>
        <v>0</v>
      </c>
      <c r="Q20" s="3"/>
    </row>
    <row r="21" spans="5:17" x14ac:dyDescent="0.25">
      <c r="E21" s="3"/>
      <c r="O21" s="3">
        <f t="shared" si="3"/>
        <v>0</v>
      </c>
    </row>
    <row r="22" spans="5:17" x14ac:dyDescent="0.25">
      <c r="O22" s="3">
        <f>I22-M22</f>
        <v>0</v>
      </c>
      <c r="Q22" s="3"/>
    </row>
    <row r="23" spans="5:17" x14ac:dyDescent="0.25">
      <c r="O23" s="3">
        <f t="shared" si="3"/>
        <v>0</v>
      </c>
      <c r="Q23" s="3"/>
    </row>
    <row r="24" spans="5:17" x14ac:dyDescent="0.25">
      <c r="O24" s="3">
        <f t="shared" si="3"/>
        <v>0</v>
      </c>
    </row>
    <row r="25" spans="5:17" x14ac:dyDescent="0.25">
      <c r="O25" s="3">
        <f t="shared" si="3"/>
        <v>0</v>
      </c>
      <c r="Q25" s="3"/>
    </row>
  </sheetData>
  <sortState xmlns:xlrd2="http://schemas.microsoft.com/office/spreadsheetml/2017/richdata2" ref="A9:Q15">
    <sortCondition descending="1" ref="O9:O15"/>
  </sortState>
  <mergeCells count="14">
    <mergeCell ref="A3:Q3"/>
    <mergeCell ref="A2:Q2"/>
    <mergeCell ref="A4:Q4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78A76-7C5A-40A1-8644-B7B757721A2F}">
  <sheetPr>
    <pageSetUpPr fitToPage="1"/>
  </sheetPr>
  <dimension ref="A2:Q12"/>
  <sheetViews>
    <sheetView rightToLeft="1" view="pageBreakPreview" zoomScaleNormal="85" zoomScaleSheetLayoutView="100" workbookViewId="0">
      <selection activeCell="A5" sqref="A5"/>
    </sheetView>
  </sheetViews>
  <sheetFormatPr defaultRowHeight="18.75" x14ac:dyDescent="0.45"/>
  <cols>
    <col min="1" max="1" width="28.5703125" style="16" bestFit="1" customWidth="1"/>
    <col min="2" max="2" width="1" style="16" customWidth="1"/>
    <col min="3" max="3" width="7.7109375" style="16" bestFit="1" customWidth="1"/>
    <col min="4" max="4" width="1" style="16" customWidth="1"/>
    <col min="5" max="5" width="14.85546875" style="16" bestFit="1" customWidth="1"/>
    <col min="6" max="6" width="1" style="16" customWidth="1"/>
    <col min="7" max="7" width="16.28515625" style="16" bestFit="1" customWidth="1"/>
    <col min="8" max="8" width="1" style="16" customWidth="1"/>
    <col min="9" max="9" width="32.42578125" style="16" bestFit="1" customWidth="1"/>
    <col min="10" max="10" width="1" style="16" customWidth="1"/>
    <col min="11" max="11" width="9.140625" style="16" customWidth="1"/>
    <col min="12" max="12" width="1" style="16" customWidth="1"/>
    <col min="13" max="13" width="14.85546875" style="16" bestFit="1" customWidth="1"/>
    <col min="14" max="14" width="1" style="16" customWidth="1"/>
    <col min="15" max="15" width="16.28515625" style="16" bestFit="1" customWidth="1"/>
    <col min="16" max="16" width="1" style="16" customWidth="1"/>
    <col min="17" max="17" width="32.42578125" style="16" bestFit="1" customWidth="1"/>
    <col min="18" max="18" width="1" style="16" customWidth="1"/>
    <col min="19" max="19" width="9.140625" style="16" customWidth="1"/>
    <col min="20" max="16384" width="9.140625" style="16"/>
  </cols>
  <sheetData>
    <row r="2" spans="1:17" ht="30" x14ac:dyDescent="0.4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ht="30" x14ac:dyDescent="0.45">
      <c r="A3" s="42" t="s">
        <v>58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7" ht="30" x14ac:dyDescent="0.45">
      <c r="A4" s="42" t="s">
        <v>93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17" ht="30" x14ac:dyDescent="0.45">
      <c r="A5" s="36" t="s">
        <v>99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</row>
    <row r="7" spans="1:17" ht="30" x14ac:dyDescent="0.45">
      <c r="A7" s="42" t="s">
        <v>2</v>
      </c>
      <c r="C7" s="43" t="s">
        <v>60</v>
      </c>
      <c r="D7" s="43" t="s">
        <v>60</v>
      </c>
      <c r="E7" s="43" t="s">
        <v>60</v>
      </c>
      <c r="F7" s="43" t="s">
        <v>60</v>
      </c>
      <c r="G7" s="43" t="s">
        <v>60</v>
      </c>
      <c r="H7" s="43" t="s">
        <v>60</v>
      </c>
      <c r="I7" s="43" t="s">
        <v>60</v>
      </c>
      <c r="K7" s="43" t="s">
        <v>61</v>
      </c>
      <c r="L7" s="43" t="s">
        <v>61</v>
      </c>
      <c r="M7" s="43" t="s">
        <v>61</v>
      </c>
      <c r="N7" s="43" t="s">
        <v>61</v>
      </c>
      <c r="O7" s="43" t="s">
        <v>61</v>
      </c>
      <c r="P7" s="43" t="s">
        <v>61</v>
      </c>
      <c r="Q7" s="43" t="s">
        <v>61</v>
      </c>
    </row>
    <row r="8" spans="1:17" ht="30" x14ac:dyDescent="0.45">
      <c r="A8" s="42" t="s">
        <v>2</v>
      </c>
      <c r="C8" s="17" t="s">
        <v>6</v>
      </c>
      <c r="E8" s="17" t="s">
        <v>68</v>
      </c>
      <c r="G8" s="17" t="s">
        <v>69</v>
      </c>
      <c r="I8" s="17" t="s">
        <v>83</v>
      </c>
      <c r="K8" s="17" t="s">
        <v>6</v>
      </c>
      <c r="M8" s="17" t="s">
        <v>68</v>
      </c>
      <c r="O8" s="17" t="s">
        <v>69</v>
      </c>
      <c r="Q8" s="17" t="s">
        <v>83</v>
      </c>
    </row>
    <row r="9" spans="1:17" ht="21" x14ac:dyDescent="0.55000000000000004">
      <c r="A9" s="18" t="s">
        <v>40</v>
      </c>
      <c r="C9" s="23">
        <v>0</v>
      </c>
      <c r="D9" s="24"/>
      <c r="E9" s="23">
        <v>0</v>
      </c>
      <c r="F9" s="24"/>
      <c r="G9" s="23">
        <v>0</v>
      </c>
      <c r="H9" s="24"/>
      <c r="I9" s="23">
        <v>0</v>
      </c>
      <c r="K9" s="23">
        <v>1000</v>
      </c>
      <c r="M9" s="20">
        <v>571260181</v>
      </c>
      <c r="O9" s="20">
        <v>636024240</v>
      </c>
      <c r="Q9" s="23">
        <v>64764059</v>
      </c>
    </row>
    <row r="10" spans="1:17" ht="21" x14ac:dyDescent="0.55000000000000004">
      <c r="A10" s="18" t="s">
        <v>35</v>
      </c>
      <c r="C10" s="23">
        <v>0</v>
      </c>
      <c r="D10" s="24"/>
      <c r="E10" s="23">
        <v>0</v>
      </c>
      <c r="F10" s="24"/>
      <c r="G10" s="23">
        <v>0</v>
      </c>
      <c r="H10" s="24"/>
      <c r="I10" s="23">
        <v>0</v>
      </c>
      <c r="K10" s="23">
        <v>1900</v>
      </c>
      <c r="M10" s="20">
        <v>1006968228</v>
      </c>
      <c r="O10" s="21">
        <v>1140206625</v>
      </c>
      <c r="Q10" s="27">
        <v>133238397</v>
      </c>
    </row>
    <row r="11" spans="1:17" ht="19.5" thickBot="1" x14ac:dyDescent="0.5">
      <c r="E11" s="25">
        <f>SUM(E9:E10)</f>
        <v>0</v>
      </c>
      <c r="F11" s="24"/>
      <c r="G11" s="25">
        <f>SUM(G9:G10)</f>
        <v>0</v>
      </c>
      <c r="H11" s="24"/>
      <c r="I11" s="25">
        <f>SUM(I9:I10)</f>
        <v>0</v>
      </c>
      <c r="M11" s="22">
        <f>SUM(M9:M10)</f>
        <v>1578228409</v>
      </c>
      <c r="O11" s="22">
        <f>SUM(O9:O10)</f>
        <v>1776230865</v>
      </c>
      <c r="Q11" s="25">
        <f>SUM(Q9:Q10)</f>
        <v>198002456</v>
      </c>
    </row>
    <row r="12" spans="1:17" ht="19.5" thickTop="1" x14ac:dyDescent="0.45"/>
  </sheetData>
  <mergeCells count="6">
    <mergeCell ref="A2:Q2"/>
    <mergeCell ref="A3:Q3"/>
    <mergeCell ref="A4:Q4"/>
    <mergeCell ref="K7:Q7"/>
    <mergeCell ref="A7:A8"/>
    <mergeCell ref="C7:I7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Q17"/>
  <sheetViews>
    <sheetView rightToLeft="1" view="pageBreakPreview" zoomScaleNormal="100" zoomScaleSheetLayoutView="100" workbookViewId="0">
      <selection activeCell="A5" sqref="A5"/>
    </sheetView>
  </sheetViews>
  <sheetFormatPr defaultRowHeight="18.75" x14ac:dyDescent="0.25"/>
  <cols>
    <col min="1" max="1" width="29.42578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7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16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ht="30" x14ac:dyDescent="0.25">
      <c r="A3" s="39" t="s">
        <v>58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17" ht="30" x14ac:dyDescent="0.25">
      <c r="A4" s="39" t="s">
        <v>93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spans="1:17" ht="30" x14ac:dyDescent="0.25">
      <c r="A5" s="35" t="s">
        <v>80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</row>
    <row r="7" spans="1:17" ht="30" x14ac:dyDescent="0.25">
      <c r="A7" s="40" t="s">
        <v>62</v>
      </c>
      <c r="C7" s="41" t="s">
        <v>60</v>
      </c>
      <c r="D7" s="41" t="s">
        <v>60</v>
      </c>
      <c r="E7" s="41" t="s">
        <v>60</v>
      </c>
      <c r="F7" s="41" t="s">
        <v>60</v>
      </c>
      <c r="G7" s="41" t="s">
        <v>60</v>
      </c>
      <c r="H7" s="41" t="s">
        <v>60</v>
      </c>
      <c r="I7" s="41" t="s">
        <v>60</v>
      </c>
      <c r="K7" s="41" t="s">
        <v>61</v>
      </c>
      <c r="L7" s="41" t="s">
        <v>61</v>
      </c>
      <c r="M7" s="41" t="s">
        <v>61</v>
      </c>
      <c r="N7" s="41" t="s">
        <v>61</v>
      </c>
      <c r="O7" s="41" t="s">
        <v>61</v>
      </c>
      <c r="P7" s="41" t="s">
        <v>61</v>
      </c>
      <c r="Q7" s="41" t="s">
        <v>61</v>
      </c>
    </row>
    <row r="8" spans="1:17" ht="30" x14ac:dyDescent="0.25">
      <c r="A8" s="41" t="s">
        <v>62</v>
      </c>
      <c r="C8" s="41" t="s">
        <v>74</v>
      </c>
      <c r="E8" s="41" t="s">
        <v>71</v>
      </c>
      <c r="G8" s="41" t="s">
        <v>72</v>
      </c>
      <c r="I8" s="41" t="s">
        <v>75</v>
      </c>
      <c r="K8" s="41" t="s">
        <v>74</v>
      </c>
      <c r="M8" s="41" t="s">
        <v>71</v>
      </c>
      <c r="O8" s="41" t="s">
        <v>72</v>
      </c>
      <c r="Q8" s="41" t="s">
        <v>75</v>
      </c>
    </row>
    <row r="9" spans="1:17" ht="21" x14ac:dyDescent="0.25">
      <c r="A9" s="2" t="s">
        <v>38</v>
      </c>
      <c r="C9" s="3">
        <v>0</v>
      </c>
      <c r="E9" s="3">
        <f>'درآمد ناشی از تغییر قیمت اوراق'!I9</f>
        <v>316949582.47399902</v>
      </c>
      <c r="G9" s="3">
        <v>0</v>
      </c>
      <c r="I9" s="3">
        <f>E9</f>
        <v>316949582.47399902</v>
      </c>
      <c r="K9" s="3">
        <v>0</v>
      </c>
      <c r="M9" s="3">
        <f>'درآمد ناشی از تغییر قیمت اوراق'!Q9</f>
        <v>9917484370.4880066</v>
      </c>
      <c r="O9" s="3">
        <v>0</v>
      </c>
      <c r="Q9" s="3">
        <f>O9+M9</f>
        <v>9917484370.4880066</v>
      </c>
    </row>
    <row r="10" spans="1:17" ht="21" x14ac:dyDescent="0.25">
      <c r="A10" s="2" t="s">
        <v>22</v>
      </c>
      <c r="C10" s="3">
        <v>0</v>
      </c>
      <c r="E10" s="3">
        <f>'درآمد ناشی از تغییر قیمت اوراق'!I10</f>
        <v>246544997.61833191</v>
      </c>
      <c r="G10" s="3">
        <v>0</v>
      </c>
      <c r="I10" s="3">
        <f t="shared" ref="I10:I15" si="0">E10</f>
        <v>246544997.61833191</v>
      </c>
      <c r="K10" s="3">
        <v>0</v>
      </c>
      <c r="M10" s="3">
        <f>'درآمد ناشی از تغییر قیمت اوراق'!Q10</f>
        <v>6845586616.5552826</v>
      </c>
      <c r="O10" s="3">
        <v>0</v>
      </c>
      <c r="Q10" s="3">
        <f t="shared" ref="Q10:Q15" si="1">O10+M10</f>
        <v>6845586616.5552826</v>
      </c>
    </row>
    <row r="11" spans="1:17" ht="21" x14ac:dyDescent="0.25">
      <c r="A11" s="2" t="s">
        <v>40</v>
      </c>
      <c r="C11" s="3">
        <v>0</v>
      </c>
      <c r="E11" s="3">
        <f>'درآمد ناشی از تغییر قیمت اوراق'!I11</f>
        <v>147582245.86875916</v>
      </c>
      <c r="G11" s="3">
        <v>0</v>
      </c>
      <c r="I11" s="3">
        <f t="shared" si="0"/>
        <v>147582245.86875916</v>
      </c>
      <c r="K11" s="3">
        <v>0</v>
      </c>
      <c r="M11" s="3">
        <f>'درآمد ناشی از تغییر قیمت اوراق'!Q11</f>
        <v>6880638199.2875061</v>
      </c>
      <c r="O11" s="3">
        <v>64764059</v>
      </c>
      <c r="Q11" s="3">
        <f t="shared" si="1"/>
        <v>6945402258.2875061</v>
      </c>
    </row>
    <row r="12" spans="1:17" ht="21" x14ac:dyDescent="0.25">
      <c r="A12" s="2" t="s">
        <v>35</v>
      </c>
      <c r="C12" s="3">
        <v>0</v>
      </c>
      <c r="E12" s="3">
        <f>'درآمد ناشی از تغییر قیمت اوراق'!I12</f>
        <v>555537690.54000092</v>
      </c>
      <c r="G12" s="3">
        <v>0</v>
      </c>
      <c r="I12" s="3">
        <f t="shared" si="0"/>
        <v>555537690.54000092</v>
      </c>
      <c r="K12" s="3">
        <v>0</v>
      </c>
      <c r="M12" s="3">
        <f>'درآمد ناشی از تغییر قیمت اوراق'!Q12</f>
        <v>6477454773.5293732</v>
      </c>
      <c r="O12" s="3">
        <v>133238397</v>
      </c>
      <c r="Q12" s="3">
        <f t="shared" si="1"/>
        <v>6610693170.5293732</v>
      </c>
    </row>
    <row r="13" spans="1:17" ht="21" x14ac:dyDescent="0.25">
      <c r="A13" s="2" t="s">
        <v>32</v>
      </c>
      <c r="C13" s="3">
        <v>0</v>
      </c>
      <c r="E13" s="3">
        <f>'درآمد ناشی از تغییر قیمت اوراق'!I13</f>
        <v>593992319.375</v>
      </c>
      <c r="G13" s="3">
        <v>0</v>
      </c>
      <c r="I13" s="3">
        <f t="shared" si="0"/>
        <v>593992319.375</v>
      </c>
      <c r="K13" s="3">
        <v>0</v>
      </c>
      <c r="M13" s="3">
        <f>'درآمد ناشی از تغییر قیمت اوراق'!Q13</f>
        <v>4423798041.8125</v>
      </c>
      <c r="O13" s="3">
        <v>0</v>
      </c>
      <c r="Q13" s="3">
        <f t="shared" si="1"/>
        <v>4423798041.8125</v>
      </c>
    </row>
    <row r="14" spans="1:17" ht="21" x14ac:dyDescent="0.25">
      <c r="A14" s="2" t="s">
        <v>29</v>
      </c>
      <c r="C14" s="3">
        <v>0</v>
      </c>
      <c r="E14" s="3">
        <f>'درآمد ناشی از تغییر قیمت اوراق'!I14</f>
        <v>501299123.0625</v>
      </c>
      <c r="G14" s="3">
        <v>0</v>
      </c>
      <c r="I14" s="3">
        <f t="shared" si="0"/>
        <v>501299123.0625</v>
      </c>
      <c r="K14" s="3">
        <v>0</v>
      </c>
      <c r="M14" s="3">
        <f>'درآمد ناشی از تغییر قیمت اوراق'!Q14</f>
        <v>1969892892.5625</v>
      </c>
      <c r="O14" s="3">
        <v>0</v>
      </c>
      <c r="Q14" s="3">
        <f t="shared" si="1"/>
        <v>1969892892.5625</v>
      </c>
    </row>
    <row r="15" spans="1:17" ht="21" x14ac:dyDescent="0.25">
      <c r="A15" s="2" t="s">
        <v>26</v>
      </c>
      <c r="C15" s="3">
        <v>0</v>
      </c>
      <c r="E15" s="3">
        <f>'درآمد ناشی از تغییر قیمت اوراق'!I15</f>
        <v>236257170.625</v>
      </c>
      <c r="G15" s="3">
        <v>0</v>
      </c>
      <c r="I15" s="3">
        <f t="shared" si="0"/>
        <v>236257170.625</v>
      </c>
      <c r="K15" s="3">
        <v>0</v>
      </c>
      <c r="M15" s="3">
        <f>'درآمد ناشی از تغییر قیمت اوراق'!Q15</f>
        <v>2038210507.625</v>
      </c>
      <c r="O15" s="3">
        <v>0</v>
      </c>
      <c r="Q15" s="3">
        <f t="shared" si="1"/>
        <v>2038210507.625</v>
      </c>
    </row>
    <row r="16" spans="1:17" ht="19.5" thickBot="1" x14ac:dyDescent="0.3">
      <c r="C16" s="5">
        <f>SUM(C9:C15)</f>
        <v>0</v>
      </c>
      <c r="E16" s="5">
        <f>SUM(E9:E15)</f>
        <v>2598163129.563591</v>
      </c>
      <c r="G16" s="5">
        <f>SUM(G9:G15)</f>
        <v>0</v>
      </c>
      <c r="I16" s="5">
        <f>SUM(I9:I15)</f>
        <v>2598163129.563591</v>
      </c>
      <c r="K16" s="5">
        <f>SUM(K9:K15)</f>
        <v>0</v>
      </c>
      <c r="M16" s="5">
        <f>SUM(M9:M15)</f>
        <v>38553065401.860168</v>
      </c>
      <c r="O16" s="5">
        <f>SUM(O9:O15)</f>
        <v>198002456</v>
      </c>
      <c r="Q16" s="5">
        <f>SUM(Q9:Q15)</f>
        <v>38751067857.860168</v>
      </c>
    </row>
    <row r="17" ht="19.5" thickTop="1" x14ac:dyDescent="0.25"/>
  </sheetData>
  <sortState xmlns:xlrd2="http://schemas.microsoft.com/office/spreadsheetml/2017/richdata2" ref="A9:Q15">
    <sortCondition descending="1" ref="E9:E15"/>
  </sortState>
  <mergeCells count="14">
    <mergeCell ref="A4:Q4"/>
    <mergeCell ref="A2:Q2"/>
    <mergeCell ref="A3:Q3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K11"/>
  <sheetViews>
    <sheetView rightToLeft="1" view="pageBreakPreview" zoomScaleNormal="100" zoomScaleSheetLayoutView="100" workbookViewId="0">
      <selection activeCell="A5" sqref="A5"/>
    </sheetView>
  </sheetViews>
  <sheetFormatPr defaultRowHeight="18.75" x14ac:dyDescent="0.25"/>
  <cols>
    <col min="1" max="1" width="21" style="1" bestFit="1" customWidth="1"/>
    <col min="2" max="2" width="1" style="1" customWidth="1"/>
    <col min="3" max="3" width="22.85546875" style="1" bestFit="1" customWidth="1"/>
    <col min="4" max="4" width="1" style="1" customWidth="1"/>
    <col min="5" max="5" width="39.85546875" style="1" bestFit="1" customWidth="1"/>
    <col min="6" max="6" width="1" style="1" customWidth="1"/>
    <col min="7" max="7" width="34.85546875" style="1" bestFit="1" customWidth="1"/>
    <col min="8" max="8" width="1" style="1" customWidth="1"/>
    <col min="9" max="9" width="39.85546875" style="1" bestFit="1" customWidth="1"/>
    <col min="10" max="10" width="1" style="1" customWidth="1"/>
    <col min="11" max="11" width="34.855468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30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30" x14ac:dyDescent="0.25">
      <c r="A3" s="39" t="s">
        <v>58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ht="30" x14ac:dyDescent="0.25">
      <c r="A4" s="39" t="s">
        <v>93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ht="30" x14ac:dyDescent="0.25">
      <c r="A5" s="35" t="s">
        <v>81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7" spans="1:11" ht="30" x14ac:dyDescent="0.25">
      <c r="A7" s="41" t="s">
        <v>76</v>
      </c>
      <c r="B7" s="41" t="s">
        <v>76</v>
      </c>
      <c r="C7" s="41" t="s">
        <v>76</v>
      </c>
      <c r="E7" s="41" t="s">
        <v>60</v>
      </c>
      <c r="F7" s="41" t="s">
        <v>60</v>
      </c>
      <c r="G7" s="41" t="s">
        <v>60</v>
      </c>
      <c r="I7" s="41" t="s">
        <v>61</v>
      </c>
      <c r="J7" s="41" t="s">
        <v>61</v>
      </c>
      <c r="K7" s="41" t="s">
        <v>61</v>
      </c>
    </row>
    <row r="8" spans="1:11" ht="30" x14ac:dyDescent="0.25">
      <c r="A8" s="41" t="s">
        <v>77</v>
      </c>
      <c r="C8" s="41" t="s">
        <v>46</v>
      </c>
      <c r="E8" s="41" t="s">
        <v>78</v>
      </c>
      <c r="G8" s="41" t="s">
        <v>79</v>
      </c>
      <c r="I8" s="41" t="s">
        <v>78</v>
      </c>
      <c r="K8" s="41" t="s">
        <v>79</v>
      </c>
    </row>
    <row r="9" spans="1:11" ht="21" x14ac:dyDescent="0.25">
      <c r="A9" s="2" t="s">
        <v>52</v>
      </c>
      <c r="C9" s="1" t="s">
        <v>56</v>
      </c>
      <c r="E9" s="3" t="s">
        <v>94</v>
      </c>
      <c r="G9" s="1" t="s">
        <v>67</v>
      </c>
      <c r="I9" s="3">
        <v>47718</v>
      </c>
      <c r="K9" s="1" t="s">
        <v>67</v>
      </c>
    </row>
    <row r="10" spans="1:11" ht="19.5" thickBot="1" x14ac:dyDescent="0.3">
      <c r="E10" s="5">
        <f>SUM(E9)</f>
        <v>0</v>
      </c>
      <c r="G10" s="26"/>
      <c r="I10" s="5">
        <f>SUM(I9)</f>
        <v>47718</v>
      </c>
      <c r="K10" s="26"/>
    </row>
    <row r="11" spans="1:11" ht="19.5" thickTop="1" x14ac:dyDescent="0.25"/>
  </sheetData>
  <mergeCells count="12">
    <mergeCell ref="A2:K2"/>
    <mergeCell ref="I8"/>
    <mergeCell ref="K8"/>
    <mergeCell ref="I7:K7"/>
    <mergeCell ref="A4:K4"/>
    <mergeCell ref="A3:K3"/>
    <mergeCell ref="A8"/>
    <mergeCell ref="C8"/>
    <mergeCell ref="A7:C7"/>
    <mergeCell ref="E8"/>
    <mergeCell ref="G8"/>
    <mergeCell ref="E7:G7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G11"/>
  <sheetViews>
    <sheetView rightToLeft="1" view="pageBreakPreview" zoomScaleNormal="100" zoomScaleSheetLayoutView="100" workbookViewId="0">
      <selection activeCell="A5" sqref="A5"/>
    </sheetView>
  </sheetViews>
  <sheetFormatPr defaultRowHeight="18.75" x14ac:dyDescent="0.25"/>
  <cols>
    <col min="1" max="1" width="32.7109375" style="1" customWidth="1"/>
    <col min="2" max="2" width="1" style="1" customWidth="1"/>
    <col min="3" max="3" width="21.42578125" style="1" customWidth="1"/>
    <col min="4" max="4" width="1" style="1" customWidth="1"/>
    <col min="5" max="5" width="24" style="1" bestFit="1" customWidth="1"/>
    <col min="6" max="6" width="1" style="1" customWidth="1"/>
    <col min="7" max="7" width="37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25">
      <c r="A2" s="39" t="s">
        <v>0</v>
      </c>
      <c r="B2" s="39"/>
      <c r="C2" s="39"/>
      <c r="D2" s="39"/>
      <c r="E2" s="39"/>
      <c r="F2" s="39"/>
      <c r="G2" s="39"/>
    </row>
    <row r="3" spans="1:7" ht="30" x14ac:dyDescent="0.25">
      <c r="A3" s="39" t="s">
        <v>58</v>
      </c>
      <c r="B3" s="39"/>
      <c r="C3" s="39"/>
      <c r="D3" s="39"/>
      <c r="E3" s="39"/>
      <c r="F3" s="39"/>
      <c r="G3" s="39"/>
    </row>
    <row r="4" spans="1:7" ht="30" x14ac:dyDescent="0.25">
      <c r="A4" s="39" t="s">
        <v>93</v>
      </c>
      <c r="B4" s="39"/>
      <c r="C4" s="39"/>
      <c r="D4" s="39"/>
      <c r="E4" s="39"/>
      <c r="F4" s="39"/>
      <c r="G4" s="39"/>
    </row>
    <row r="5" spans="1:7" ht="30" x14ac:dyDescent="0.25">
      <c r="A5" s="35" t="s">
        <v>100</v>
      </c>
      <c r="B5" s="31"/>
      <c r="C5" s="31"/>
      <c r="D5" s="31"/>
      <c r="E5" s="31"/>
      <c r="F5" s="31"/>
      <c r="G5" s="31"/>
    </row>
    <row r="6" spans="1:7" x14ac:dyDescent="0.25">
      <c r="E6" s="15"/>
      <c r="G6" s="15" t="s">
        <v>95</v>
      </c>
    </row>
    <row r="7" spans="1:7" ht="30" x14ac:dyDescent="0.25">
      <c r="A7" s="41" t="s">
        <v>62</v>
      </c>
      <c r="C7" s="41" t="s">
        <v>49</v>
      </c>
      <c r="E7" s="41" t="s">
        <v>73</v>
      </c>
      <c r="G7" s="41" t="s">
        <v>11</v>
      </c>
    </row>
    <row r="8" spans="1:7" ht="21" x14ac:dyDescent="0.25">
      <c r="A8" s="7" t="s">
        <v>80</v>
      </c>
      <c r="C8" s="3">
        <f>'سرمایه‌گذاری در اوراق بهادار'!I16</f>
        <v>2598163129.563591</v>
      </c>
      <c r="E8" s="4">
        <f>C8/C10</f>
        <v>1</v>
      </c>
      <c r="G8" s="4">
        <f>C8/'اوراق مشارکت'!AI20</f>
        <v>2.5339479860818632E-3</v>
      </c>
    </row>
    <row r="9" spans="1:7" ht="21" x14ac:dyDescent="0.25">
      <c r="A9" s="7" t="s">
        <v>81</v>
      </c>
      <c r="C9" s="3">
        <f>'درآمد سپرده بانکی'!E10</f>
        <v>0</v>
      </c>
      <c r="E9" s="4">
        <f>C9/C10</f>
        <v>0</v>
      </c>
      <c r="G9" s="4">
        <v>0</v>
      </c>
    </row>
    <row r="10" spans="1:7" ht="19.5" thickBot="1" x14ac:dyDescent="0.3">
      <c r="A10" s="8"/>
      <c r="C10" s="5">
        <f>SUM(C8:C9)</f>
        <v>2598163129.563591</v>
      </c>
      <c r="E10" s="9">
        <f>SUM(E8:E9)</f>
        <v>1</v>
      </c>
      <c r="G10" s="9">
        <f>SUM(G8:G9)</f>
        <v>2.5339479860818632E-3</v>
      </c>
    </row>
    <row r="11" spans="1:7" ht="19.5" thickTop="1" x14ac:dyDescent="0.25"/>
  </sheetData>
  <mergeCells count="7">
    <mergeCell ref="A3:G3"/>
    <mergeCell ref="A2:G2"/>
    <mergeCell ref="A7"/>
    <mergeCell ref="C7"/>
    <mergeCell ref="E7"/>
    <mergeCell ref="G7"/>
    <mergeCell ref="A4:G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جلد</vt:lpstr>
      <vt:lpstr>اوراق مشارکت</vt:lpstr>
      <vt:lpstr>سپرده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جمع درآمدها</vt:lpstr>
      <vt:lpstr>'اوراق مشارکت'!Print_Area</vt:lpstr>
      <vt:lpstr>جلد!Print_Area</vt:lpstr>
      <vt:lpstr>'جمع درآمدها'!Print_Area</vt:lpstr>
      <vt:lpstr>'درآمد سپرده بانکی'!Print_Area</vt:lpstr>
      <vt:lpstr>'درآمد ناشی از تغییر قیمت اوراق'!Print_Area</vt:lpstr>
      <vt:lpstr>'درآمد ناشی از فروش'!Print_Area</vt:lpstr>
      <vt:lpstr>سپرده!Print_Area</vt:lpstr>
      <vt:lpstr>'سرمایه‌گذاری در اوراق بهادار'!Print_Area</vt:lpstr>
      <vt:lpstr>'سود اوراق بهادار و سپرده بانکی'!Print_Area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Hanieh Saeidi</dc:creator>
  <cp:lastModifiedBy>Reza Ahmadi</cp:lastModifiedBy>
  <cp:lastPrinted>2021-12-29T16:31:24Z</cp:lastPrinted>
  <dcterms:created xsi:type="dcterms:W3CDTF">2021-09-20T14:17:21Z</dcterms:created>
  <dcterms:modified xsi:type="dcterms:W3CDTF">2021-12-29T16:38:49Z</dcterms:modified>
</cp:coreProperties>
</file>