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07384\Desktop\"/>
    </mc:Choice>
  </mc:AlternateContent>
  <xr:revisionPtr revIDLastSave="0" documentId="13_ncr:1_{FFC1E63B-4D58-4C38-B4A8-489069EB8D89}" xr6:coauthVersionLast="47" xr6:coauthVersionMax="47" xr10:uidLastSave="{00000000-0000-0000-0000-000000000000}"/>
  <bookViews>
    <workbookView xWindow="-120" yWindow="-120" windowWidth="24240" windowHeight="13140" tabRatio="798" activeTab="1" xr2:uid="{00000000-000D-0000-FFFF-FFFF00000000}"/>
  </bookViews>
  <sheets>
    <sheet name="جلد" sheetId="16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7" r:id="rId6"/>
    <sheet name="سرمایه‌گذاری در اوراق بهادار" sheetId="12" r:id="rId7"/>
    <sheet name="درآمد سپرده بانکی" sheetId="13" r:id="rId8"/>
    <sheet name="جمع درآمدها" sheetId="15" r:id="rId9"/>
  </sheets>
  <definedNames>
    <definedName name="_xlnm.Print_Area" localSheetId="1">'اوراق مشارکت'!$A$1:$AL$17</definedName>
    <definedName name="_xlnm.Print_Area" localSheetId="0">جلد!$A$1:$I$16</definedName>
    <definedName name="_xlnm.Print_Area" localSheetId="8">'جمع درآمدها'!$A$1:$H$10</definedName>
    <definedName name="_xlnm.Print_Area" localSheetId="7">'درآمد سپرده بانکی'!$A$1:$L$10</definedName>
    <definedName name="_xlnm.Print_Area" localSheetId="4">'درآمد ناشی از تغییر قیمت اوراق'!$A$1:$R$16</definedName>
    <definedName name="_xlnm.Print_Area" localSheetId="5">'درآمد ناشی از فروش'!$A$1:$Q$11</definedName>
    <definedName name="_xlnm.Print_Area" localSheetId="2">سپرده!$A$1:$S$11</definedName>
    <definedName name="_xlnm.Print_Area" localSheetId="6">'سرمایه‌گذاری در اوراق بهادار'!$A$1:$Q$16</definedName>
    <definedName name="_xlnm.Print_Area" localSheetId="3">'سود اوراق بهادار و سپرده بانکی'!$A$1:$S$10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9" l="1"/>
  <c r="AG9" i="3"/>
  <c r="AK34" i="3" l="1"/>
  <c r="AK33" i="3"/>
  <c r="AK32" i="3"/>
  <c r="AK31" i="3"/>
  <c r="AK30" i="3"/>
  <c r="AI27" i="3"/>
  <c r="AG27" i="3"/>
  <c r="AK27" i="3"/>
  <c r="AG21" i="3"/>
  <c r="AI21" i="3" s="1"/>
  <c r="O9" i="6" l="1"/>
  <c r="O8" i="6"/>
  <c r="AG25" i="3" l="1"/>
  <c r="AG23" i="3"/>
  <c r="AG22" i="3"/>
  <c r="AI22" i="3" s="1"/>
  <c r="AG24" i="3"/>
  <c r="AG26" i="3"/>
  <c r="AG28" i="3"/>
  <c r="AG29" i="3"/>
  <c r="AK29" i="3" s="1"/>
  <c r="AI26" i="3" l="1"/>
  <c r="AK26" i="3" s="1"/>
  <c r="AI25" i="3"/>
  <c r="AK25" i="3" s="1"/>
  <c r="AI24" i="3"/>
  <c r="AK24" i="3" s="1"/>
  <c r="AI23" i="3"/>
  <c r="AK23" i="3" s="1"/>
  <c r="AK22" i="3"/>
  <c r="AK21" i="3"/>
  <c r="E9" i="9"/>
  <c r="E10" i="9"/>
  <c r="E11" i="9"/>
  <c r="E12" i="9"/>
  <c r="E13" i="9"/>
  <c r="E14" i="9"/>
  <c r="E8" i="9"/>
  <c r="S8" i="7"/>
  <c r="AG10" i="3"/>
  <c r="AG11" i="3"/>
  <c r="AG12" i="3"/>
  <c r="AG13" i="3"/>
  <c r="AG14" i="3"/>
  <c r="AG15" i="3"/>
  <c r="I9" i="7"/>
  <c r="K9" i="7"/>
  <c r="M9" i="7"/>
  <c r="O9" i="7"/>
  <c r="S9" i="7"/>
  <c r="Q9" i="7"/>
  <c r="I10" i="17"/>
  <c r="G10" i="17"/>
  <c r="E10" i="17"/>
  <c r="AG16" i="3" l="1"/>
  <c r="I8" i="9"/>
  <c r="E15" i="9"/>
  <c r="M8" i="9"/>
  <c r="M13" i="9"/>
  <c r="Q13" i="9" s="1"/>
  <c r="I13" i="9"/>
  <c r="M11" i="9"/>
  <c r="Q11" i="9" s="1"/>
  <c r="I11" i="9"/>
  <c r="M9" i="9"/>
  <c r="Q9" i="9" s="1"/>
  <c r="I9" i="9"/>
  <c r="M14" i="9"/>
  <c r="Q14" i="9" s="1"/>
  <c r="M14" i="12" s="1"/>
  <c r="Q14" i="12" s="1"/>
  <c r="I14" i="9"/>
  <c r="M12" i="9"/>
  <c r="Q12" i="9" s="1"/>
  <c r="M12" i="12" s="1"/>
  <c r="Q12" i="12" s="1"/>
  <c r="I12" i="9"/>
  <c r="M10" i="9"/>
  <c r="Q10" i="9" s="1"/>
  <c r="M10" i="12" s="1"/>
  <c r="Q10" i="12" s="1"/>
  <c r="I10" i="9"/>
  <c r="AK28" i="3"/>
  <c r="E8" i="12"/>
  <c r="I8" i="12" s="1"/>
  <c r="M9" i="12"/>
  <c r="Q9" i="12" s="1"/>
  <c r="M11" i="12"/>
  <c r="Q11" i="12" s="1"/>
  <c r="M13" i="12"/>
  <c r="Q13" i="12" s="1"/>
  <c r="Q8" i="9"/>
  <c r="Q15" i="9" l="1"/>
  <c r="M8" i="12"/>
  <c r="Q8" i="12" s="1"/>
  <c r="Q15" i="12" s="1"/>
  <c r="I15" i="9"/>
  <c r="E9" i="12"/>
  <c r="I9" i="12" s="1"/>
  <c r="E14" i="12"/>
  <c r="I14" i="12" s="1"/>
  <c r="E13" i="12"/>
  <c r="I13" i="12" s="1"/>
  <c r="E12" i="12"/>
  <c r="I12" i="12" s="1"/>
  <c r="E11" i="12"/>
  <c r="I11" i="12" s="1"/>
  <c r="E10" i="12"/>
  <c r="I10" i="12" s="1"/>
  <c r="K10" i="6"/>
  <c r="Q10" i="6"/>
  <c r="AK10" i="3"/>
  <c r="AK11" i="3"/>
  <c r="AK12" i="3"/>
  <c r="AK13" i="3"/>
  <c r="AK14" i="3"/>
  <c r="AK15" i="3"/>
  <c r="AK9" i="3"/>
  <c r="Q16" i="3"/>
  <c r="AK16" i="3" l="1"/>
  <c r="Q10" i="17"/>
  <c r="O10" i="17"/>
  <c r="M10" i="17"/>
  <c r="O10" i="6"/>
  <c r="E9" i="13" l="1"/>
  <c r="C8" i="15" s="1"/>
  <c r="I9" i="13"/>
  <c r="O24" i="9" l="1"/>
  <c r="O23" i="9"/>
  <c r="O22" i="9"/>
  <c r="O21" i="9"/>
  <c r="O20" i="9"/>
  <c r="O19" i="9"/>
  <c r="O18" i="9"/>
  <c r="M15" i="9" l="1"/>
  <c r="S9" i="6" l="1"/>
  <c r="S8" i="6"/>
  <c r="C15" i="12" l="1"/>
  <c r="O15" i="12"/>
  <c r="M15" i="12"/>
  <c r="K15" i="12"/>
  <c r="I15" i="12"/>
  <c r="C7" i="15" s="1"/>
  <c r="G15" i="12"/>
  <c r="E15" i="12"/>
  <c r="O15" i="9"/>
  <c r="S10" i="6"/>
  <c r="M10" i="6"/>
  <c r="S16" i="3"/>
  <c r="AA16" i="3"/>
  <c r="AI16" i="3"/>
  <c r="G7" i="15" l="1"/>
  <c r="G9" i="15" s="1"/>
  <c r="C9" i="15"/>
  <c r="E8" i="15" s="1"/>
  <c r="E7" i="15" l="1"/>
  <c r="E9" i="15" s="1"/>
</calcChain>
</file>

<file path=xl/sharedStrings.xml><?xml version="1.0" encoding="utf-8"?>
<sst xmlns="http://schemas.openxmlformats.org/spreadsheetml/2006/main" count="312" uniqueCount="97">
  <si>
    <t>صندوق سرمایه گذاری خصوصی ثروت آفرین فیروزه</t>
  </si>
  <si>
    <t>صورت وضعیت پورتفوی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</si>
  <si>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</si>
  <si>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</si>
  <si>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</si>
  <si>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</si>
  <si>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</si>
  <si>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</si>
  <si>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</si>
  <si>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</si>
  <si>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</si>
  <si>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</si>
  <si>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</si>
  <si>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</si>
  <si>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</si>
  <si>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</si>
  <si>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</si>
  <si>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</si>
  <si>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</si>
  <si>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</si>
  <si>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</si>
  <si>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</si>
  <si>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</si>
  <si>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</si>
  <si>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</si>
  <si>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</si>
  <si>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</si>
  <si>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</si>
  <si>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</si>
  <si>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</si>
  <si>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</si>
  <si>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</si>
  <si>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</si>
  <si>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</si>
  <si>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</si>
  <si>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</si>
  <si>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</si>
  <si>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</si>
  <si>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</si>
  <si>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</si>
  <si>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</si>
  <si>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</si>
  <si>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</si>
  <si>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</si>
  <si>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</si>
  <si>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</si>
  <si>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</si>
  <si>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</si>
  <si>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</si>
  <si>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</si>
  <si>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</si>
  <si>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</si>
  <si>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</si>
  <si>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</si>
  <si>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</si>
  <si>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</si>
  <si>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</si>
  <si>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</si>
  <si>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</si>
  <si>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</si>
  <si>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</si>
  <si>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</si>
  <si>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</si>
  <si>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</si>
  <si>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</si>
  <si>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</si>
  <si>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</si>
  <si>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</si>
  <si>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</si>
  <si>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</si>
  <si>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</si>
  <si>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</si>
  <si>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</si>
  <si>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</si>
  <si>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</si>
  <si>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</si>
  <si>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</si>
  <si>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</si>
  <si>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</si>
  <si>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</si>
  <si>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</si>
  <si>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</si>
  <si>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صورت وضعیت پورتفوی صندوق سرمایه‌گذاری
خصوصی ثروت آفرین فیروزه</t>
  </si>
  <si>
    <t>سود و زیان ناشی از فروش</t>
  </si>
  <si>
    <t>اسنادخزانه-م8بودجه99-020606 (اخزا908)</t>
  </si>
  <si>
    <t>اسنادخزانه-م10بودجه99-020807 (اخزا910)</t>
  </si>
  <si>
    <t>اسنادخزانه-م9بودجه99-020316 (اخزا909)</t>
  </si>
  <si>
    <t>اسنادخزانه-م7بودجه99-020704 (اخزا907)</t>
  </si>
  <si>
    <t>اسنادخزانه-م3بودجه99-011110 (اخزا903)</t>
  </si>
  <si>
    <t>اسنادخزانه-م20بودجه98-020806 (اخزا820)</t>
  </si>
  <si>
    <t>اسنادخزانه-م18بودجه98-010614 (اخزا818)</t>
  </si>
  <si>
    <t>1400/09/30</t>
  </si>
  <si>
    <t>.</t>
  </si>
  <si>
    <t xml:space="preserve"> </t>
  </si>
  <si>
    <t>برای ماه منتهی به 30 دی ماه 1400</t>
  </si>
  <si>
    <t>برای ماه منتهی به 1400/10/30</t>
  </si>
  <si>
    <t>1400/10/30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</si>
</sst>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;\(#,##0\)"/>
    <numFmt numFmtId="167" formatCode="_(* #,##0.00000000_);_(* \(#,##0.00000000\);_(* &quot;-&quot;??_);_(@_)"/>
  </numFmts>
  <fonts count="14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b/>
      <sz val="36"/>
      <name val="IranNastaliq"/>
      <family val="1"/>
    </font>
    <font>
      <sz val="11"/>
      <name val="Calibri"/>
      <family val="2"/>
    </font>
    <font>
      <sz val="12"/>
      <color theme="1"/>
      <name val="B Nazanin"/>
      <charset val="178"/>
    </font>
    <font>
      <u/>
      <sz val="12"/>
      <color theme="1"/>
      <name val="B Nazanin"/>
      <charset val="178"/>
    </font>
    <font>
      <sz val="13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164" fontId="10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" fillId="0" borderId="0" xfId="3"/>
    <xf numFmtId="0" fontId="7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4" applyNumberFormat="1" applyFont="1" applyFill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 vertical="center"/>
    </xf>
    <xf numFmtId="0" fontId="4" fillId="0" borderId="0" xfId="3" applyFont="1"/>
    <xf numFmtId="0" fontId="11" fillId="0" borderId="0" xfId="0" applyFont="1" applyFill="1" applyAlignment="1">
      <alignment horizontal="center" vertical="center"/>
    </xf>
    <xf numFmtId="165" fontId="11" fillId="0" borderId="0" xfId="4" applyNumberFormat="1" applyFont="1" applyFill="1" applyAlignment="1">
      <alignment horizontal="center" vertical="center"/>
    </xf>
    <xf numFmtId="164" fontId="11" fillId="0" borderId="0" xfId="4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166" fontId="13" fillId="0" borderId="0" xfId="2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readingOrder="1"/>
    </xf>
    <xf numFmtId="3" fontId="2" fillId="0" borderId="2" xfId="0" applyNumberFormat="1" applyFont="1" applyBorder="1" applyAlignment="1">
      <alignment horizontal="center" vertical="center" readingOrder="1"/>
    </xf>
    <xf numFmtId="3" fontId="2" fillId="0" borderId="1" xfId="3" applyNumberFormat="1" applyFont="1" applyBorder="1"/>
    <xf numFmtId="3" fontId="2" fillId="0" borderId="0" xfId="3" applyNumberFormat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2" xfId="3" applyNumberFormat="1" applyFont="1" applyBorder="1" applyAlignment="1">
      <alignment horizontal="center" vertical="center"/>
    </xf>
    <xf numFmtId="167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3" xfId="3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3" xr:uid="{5C57393D-B2DE-4222-8265-615403A64C12}"/>
    <cellStyle name="Normal 3" xfId="2" xr:uid="{3ECB986B-94A0-4B0E-8F37-595A0C9472D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207497</xdr:colOff>
      <xdr:row>9</xdr:row>
      <xdr:rowOff>171450</xdr:rowOff>
    </xdr:from>
    <xdr:ext cx="2300543" cy="2152650"/>
    <xdr:pic>
      <xdr:nvPicPr>
        <xdr:cNvPr id="2" name="Picture 1">
          <a:extLst>
            <a:ext uri="{FF2B5EF4-FFF2-40B4-BE49-F238E27FC236}">
              <a16:creationId xmlns:a16="http://schemas.microsoft.com/office/drawing/2014/main" id="{168DC9A0-461F-4050-8524-8FFD8F97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291510" y="1885950"/>
          <a:ext cx="2300543" cy="2152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CFA8-9A95-4554-8EAA-FB5AA96AEA1A}">
  <dimension ref="A6:I14"/>
  <sheetViews>
    <sheetView rightToLeft="1" view="pageBreakPreview" topLeftCell="A9" zoomScaleNormal="100" workbookViewId="0">
      <selection activeCell="A14" sqref="A14:I14"/>
    </sheetView>
  </sheetViews>
  <sheetFormatPr defaultColWidth="8.85546875" defaultRowHeight="15" x14ac:dyDescent="0.25"/>
  <cols>
    <col min="1" max="1" width="3.42578125" style="11" customWidth="1"/>
    <col min="2" max="6" width="8.85546875" style="11"/>
    <col min="7" max="7" width="19.28515625" style="11" customWidth="1"/>
    <col min="8" max="16384" width="8.85546875" style="11"/>
  </cols>
  <sheetData>
    <row r="6" spans="1:9" ht="145.5" customHeight="1" x14ac:dyDescent="0.25">
      <c r="A6" s="37" t="s">
        <v>82</v>
      </c>
      <c r="B6" s="37"/>
      <c r="C6" s="37"/>
      <c r="D6" s="37"/>
      <c r="E6" s="37"/>
      <c r="F6" s="37"/>
      <c r="G6" s="37"/>
      <c r="H6" s="37"/>
      <c r="I6" s="37"/>
    </row>
    <row r="7" spans="1:9" ht="49.5" customHeight="1" x14ac:dyDescent="0.25">
      <c r="A7" s="13"/>
      <c r="B7" s="13"/>
      <c r="C7" s="13"/>
      <c r="D7" s="13"/>
      <c r="E7" s="13"/>
      <c r="F7" s="13"/>
      <c r="G7" s="13"/>
      <c r="H7" s="12"/>
    </row>
    <row r="8" spans="1:9" ht="58.5" customHeight="1" x14ac:dyDescent="0.25">
      <c r="A8" s="13"/>
      <c r="B8" s="13"/>
      <c r="C8" s="13"/>
      <c r="D8" s="13"/>
      <c r="E8" s="13"/>
      <c r="F8" s="13"/>
      <c r="G8" s="13"/>
      <c r="H8" s="12"/>
    </row>
    <row r="9" spans="1:9" ht="91.5" customHeight="1" x14ac:dyDescent="0.25">
      <c r="A9" s="13"/>
      <c r="B9" s="13"/>
      <c r="C9" s="13"/>
      <c r="D9" s="13"/>
      <c r="E9" s="13"/>
      <c r="F9" s="13"/>
      <c r="G9" s="13"/>
      <c r="H9" s="12"/>
    </row>
    <row r="10" spans="1:9" ht="57" x14ac:dyDescent="0.25">
      <c r="A10" s="13"/>
      <c r="B10" s="13"/>
      <c r="C10" s="13"/>
      <c r="D10" s="13"/>
      <c r="E10" s="13"/>
      <c r="F10" s="13"/>
      <c r="G10" s="13"/>
      <c r="H10" s="12"/>
    </row>
    <row r="11" spans="1:9" ht="57" x14ac:dyDescent="0.25">
      <c r="A11" s="13"/>
      <c r="B11" s="13"/>
      <c r="C11" s="13"/>
      <c r="D11" s="13"/>
      <c r="E11" s="13"/>
      <c r="F11" s="13"/>
      <c r="G11" s="13"/>
      <c r="H11" s="12"/>
    </row>
    <row r="12" spans="1:9" ht="108" customHeight="1" x14ac:dyDescent="0.25">
      <c r="A12" s="13"/>
      <c r="B12" s="13"/>
      <c r="C12" s="13"/>
      <c r="D12" s="13"/>
      <c r="E12" s="13"/>
      <c r="F12" s="13"/>
      <c r="G12" s="13"/>
      <c r="H12" s="12"/>
    </row>
    <row r="14" spans="1:9" ht="30" customHeight="1" x14ac:dyDescent="0.25">
      <c r="A14" s="38" t="s">
        <v>94</v>
      </c>
      <c r="B14" s="38"/>
      <c r="C14" s="38"/>
      <c r="D14" s="38"/>
      <c r="E14" s="38"/>
      <c r="F14" s="38"/>
      <c r="G14" s="38"/>
      <c r="H14" s="38"/>
      <c r="I14" s="38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S34"/>
  <sheetViews>
    <sheetView rightToLeft="1" tabSelected="1" view="pageBreakPreview" topLeftCell="J11" zoomScale="85" zoomScaleNormal="85" zoomScaleSheetLayoutView="85" workbookViewId="0">
      <selection activeCell="J19" sqref="A19:XFD34"/>
    </sheetView>
  </sheetViews>
  <sheetFormatPr defaultRowHeight="18.75" x14ac:dyDescent="0.25"/>
  <cols>
    <col min="1" max="1" width="39.285156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5703125" style="1" bestFit="1" customWidth="1"/>
    <col min="28" max="28" width="1" style="1" customWidth="1"/>
    <col min="29" max="29" width="8.855468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7.8554687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38" width="1" style="1" customWidth="1"/>
    <col min="39" max="39" width="20.140625" style="1" bestFit="1" customWidth="1"/>
    <col min="40" max="40" width="15.28515625" style="1" bestFit="1" customWidth="1"/>
    <col min="41" max="41" width="18.42578125" style="1" bestFit="1" customWidth="1"/>
    <col min="42" max="16384" width="9.140625" style="1"/>
  </cols>
  <sheetData>
    <row r="2" spans="1:45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45" ht="30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45" ht="30" x14ac:dyDescent="0.25">
      <c r="A4" s="41" t="s">
        <v>95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6" spans="1:45" ht="30" x14ac:dyDescent="0.25">
      <c r="A6" s="39" t="s">
        <v>14</v>
      </c>
      <c r="B6" s="39" t="s">
        <v>14</v>
      </c>
      <c r="C6" s="39" t="s">
        <v>14</v>
      </c>
      <c r="D6" s="39" t="s">
        <v>14</v>
      </c>
      <c r="E6" s="39" t="s">
        <v>14</v>
      </c>
      <c r="F6" s="39" t="s">
        <v>14</v>
      </c>
      <c r="G6" s="39" t="s">
        <v>14</v>
      </c>
      <c r="H6" s="39" t="s">
        <v>14</v>
      </c>
      <c r="I6" s="39" t="s">
        <v>14</v>
      </c>
      <c r="J6" s="39" t="s">
        <v>14</v>
      </c>
      <c r="K6" s="39" t="s">
        <v>14</v>
      </c>
      <c r="L6" s="39" t="s">
        <v>14</v>
      </c>
      <c r="M6" s="39" t="s">
        <v>14</v>
      </c>
      <c r="O6" s="39" t="s">
        <v>91</v>
      </c>
      <c r="P6" s="39" t="s">
        <v>3</v>
      </c>
      <c r="Q6" s="39" t="s">
        <v>3</v>
      </c>
      <c r="R6" s="39" t="s">
        <v>3</v>
      </c>
      <c r="S6" s="39" t="s">
        <v>3</v>
      </c>
      <c r="U6" s="39" t="s">
        <v>4</v>
      </c>
      <c r="V6" s="39" t="s">
        <v>4</v>
      </c>
      <c r="W6" s="39" t="s">
        <v>4</v>
      </c>
      <c r="X6" s="39" t="s">
        <v>4</v>
      </c>
      <c r="Y6" s="39" t="s">
        <v>4</v>
      </c>
      <c r="Z6" s="39" t="s">
        <v>4</v>
      </c>
      <c r="AA6" s="39" t="s">
        <v>4</v>
      </c>
      <c r="AC6" s="39" t="s">
        <v>96</v>
      </c>
      <c r="AD6" s="39" t="s">
        <v>5</v>
      </c>
      <c r="AE6" s="39" t="s">
        <v>5</v>
      </c>
      <c r="AF6" s="39" t="s">
        <v>5</v>
      </c>
      <c r="AG6" s="39" t="s">
        <v>5</v>
      </c>
      <c r="AH6" s="39" t="s">
        <v>5</v>
      </c>
      <c r="AI6" s="39" t="s">
        <v>5</v>
      </c>
      <c r="AJ6" s="39" t="s">
        <v>5</v>
      </c>
      <c r="AK6" s="39" t="s">
        <v>5</v>
      </c>
    </row>
    <row r="7" spans="1:45" ht="30" x14ac:dyDescent="0.25">
      <c r="A7" s="40" t="s">
        <v>15</v>
      </c>
      <c r="C7" s="40" t="s">
        <v>16</v>
      </c>
      <c r="E7" s="40" t="s">
        <v>17</v>
      </c>
      <c r="G7" s="40" t="s">
        <v>18</v>
      </c>
      <c r="I7" s="40" t="s">
        <v>19</v>
      </c>
      <c r="K7" s="40" t="s">
        <v>20</v>
      </c>
      <c r="M7" s="40" t="s">
        <v>13</v>
      </c>
      <c r="O7" s="40" t="s">
        <v>6</v>
      </c>
      <c r="Q7" s="40" t="s">
        <v>7</v>
      </c>
      <c r="S7" s="40" t="s">
        <v>8</v>
      </c>
      <c r="U7" s="39" t="s">
        <v>9</v>
      </c>
      <c r="V7" s="39" t="s">
        <v>9</v>
      </c>
      <c r="W7" s="39" t="s">
        <v>9</v>
      </c>
      <c r="Y7" s="39" t="s">
        <v>10</v>
      </c>
      <c r="Z7" s="39" t="s">
        <v>10</v>
      </c>
      <c r="AA7" s="39" t="s">
        <v>10</v>
      </c>
      <c r="AC7" s="40" t="s">
        <v>6</v>
      </c>
      <c r="AE7" s="40" t="s">
        <v>21</v>
      </c>
      <c r="AG7" s="40" t="s">
        <v>7</v>
      </c>
      <c r="AI7" s="40" t="s">
        <v>8</v>
      </c>
      <c r="AK7" s="40" t="s">
        <v>11</v>
      </c>
      <c r="AM7" s="20"/>
      <c r="AN7" s="20"/>
      <c r="AO7" s="20"/>
      <c r="AP7" s="20"/>
      <c r="AQ7" s="20"/>
      <c r="AR7" s="20"/>
      <c r="AS7" s="20"/>
    </row>
    <row r="8" spans="1:45" ht="30" x14ac:dyDescent="0.25">
      <c r="A8" s="39" t="s">
        <v>15</v>
      </c>
      <c r="C8" s="39" t="s">
        <v>16</v>
      </c>
      <c r="E8" s="39" t="s">
        <v>17</v>
      </c>
      <c r="G8" s="39" t="s">
        <v>18</v>
      </c>
      <c r="I8" s="39" t="s">
        <v>19</v>
      </c>
      <c r="K8" s="39" t="s">
        <v>20</v>
      </c>
      <c r="M8" s="39" t="s">
        <v>13</v>
      </c>
      <c r="O8" s="39" t="s">
        <v>6</v>
      </c>
      <c r="Q8" s="39" t="s">
        <v>7</v>
      </c>
      <c r="S8" s="39" t="s">
        <v>8</v>
      </c>
      <c r="U8" s="39" t="s">
        <v>6</v>
      </c>
      <c r="W8" s="39" t="s">
        <v>7</v>
      </c>
      <c r="Y8" s="39" t="s">
        <v>6</v>
      </c>
      <c r="AA8" s="39" t="s">
        <v>12</v>
      </c>
      <c r="AC8" s="39" t="s">
        <v>6</v>
      </c>
      <c r="AE8" s="39" t="s">
        <v>21</v>
      </c>
      <c r="AG8" s="39" t="s">
        <v>7</v>
      </c>
      <c r="AI8" s="39" t="s">
        <v>8</v>
      </c>
      <c r="AK8" s="39" t="s">
        <v>11</v>
      </c>
      <c r="AM8" s="20"/>
      <c r="AN8" s="20"/>
      <c r="AO8" s="20"/>
      <c r="AP8" s="20"/>
      <c r="AQ8" s="20"/>
      <c r="AR8" s="20"/>
      <c r="AS8" s="20"/>
    </row>
    <row r="9" spans="1:45" ht="21" x14ac:dyDescent="0.25">
      <c r="A9" s="2" t="s">
        <v>84</v>
      </c>
      <c r="C9" s="1" t="s">
        <v>23</v>
      </c>
      <c r="E9" s="1" t="s">
        <v>23</v>
      </c>
      <c r="G9" s="1" t="s">
        <v>36</v>
      </c>
      <c r="I9" s="1" t="s">
        <v>39</v>
      </c>
      <c r="K9" s="3">
        <v>0</v>
      </c>
      <c r="M9" s="3">
        <v>0</v>
      </c>
      <c r="O9" s="3">
        <v>153440</v>
      </c>
      <c r="Q9" s="3">
        <v>103695287262.01401</v>
      </c>
      <c r="R9" s="15"/>
      <c r="S9" s="14">
        <v>104012236844.48801</v>
      </c>
      <c r="U9" s="3">
        <v>0</v>
      </c>
      <c r="W9" s="3">
        <v>0</v>
      </c>
      <c r="Y9" s="3">
        <v>0</v>
      </c>
      <c r="AA9" s="3">
        <v>0</v>
      </c>
      <c r="AC9" s="3">
        <v>153440</v>
      </c>
      <c r="AD9" s="3"/>
      <c r="AE9" s="3">
        <v>716360</v>
      </c>
      <c r="AF9" s="3"/>
      <c r="AG9" s="3">
        <f>S9</f>
        <v>104012236844.48801</v>
      </c>
      <c r="AI9" s="3">
        <v>109898355712.03999</v>
      </c>
      <c r="AK9" s="4">
        <f>AI9/$AI$19</f>
        <v>0.10533121470047715</v>
      </c>
      <c r="AM9" s="21"/>
      <c r="AN9" s="22"/>
      <c r="AO9" s="23"/>
      <c r="AP9" s="20"/>
      <c r="AQ9" s="20"/>
      <c r="AR9" s="20"/>
      <c r="AS9" s="20"/>
    </row>
    <row r="10" spans="1:45" ht="21" x14ac:dyDescent="0.25">
      <c r="A10" s="2" t="s">
        <v>85</v>
      </c>
      <c r="C10" s="1" t="s">
        <v>23</v>
      </c>
      <c r="E10" s="1" t="s">
        <v>23</v>
      </c>
      <c r="G10" s="1" t="s">
        <v>24</v>
      </c>
      <c r="I10" s="1" t="s">
        <v>25</v>
      </c>
      <c r="K10" s="3">
        <v>0</v>
      </c>
      <c r="M10" s="3">
        <v>0</v>
      </c>
      <c r="O10" s="3">
        <v>112444</v>
      </c>
      <c r="Q10" s="3">
        <v>73281987303.936951</v>
      </c>
      <c r="R10" s="15"/>
      <c r="S10" s="14">
        <v>73528532301.555283</v>
      </c>
      <c r="U10" s="3">
        <v>0</v>
      </c>
      <c r="W10" s="3">
        <v>0</v>
      </c>
      <c r="Y10" s="3">
        <v>0</v>
      </c>
      <c r="AA10" s="3">
        <v>0</v>
      </c>
      <c r="AC10" s="3">
        <v>112444</v>
      </c>
      <c r="AD10" s="3"/>
      <c r="AE10" s="3">
        <v>691930</v>
      </c>
      <c r="AF10" s="3"/>
      <c r="AG10" s="3">
        <f t="shared" ref="AG10:AG15" si="0">S10</f>
        <v>73528532301.555283</v>
      </c>
      <c r="AI10" s="3">
        <v>77789275057.933243</v>
      </c>
      <c r="AK10" s="4">
        <f t="shared" ref="AK10:AK15" si="1">AI10/$AI$19</f>
        <v>7.4556518879963354E-2</v>
      </c>
      <c r="AM10" s="21"/>
      <c r="AN10" s="22"/>
      <c r="AO10" s="23"/>
      <c r="AP10" s="20"/>
      <c r="AQ10" s="20"/>
      <c r="AR10" s="20"/>
      <c r="AS10" s="20"/>
    </row>
    <row r="11" spans="1:45" ht="21" x14ac:dyDescent="0.25">
      <c r="A11" s="2" t="s">
        <v>86</v>
      </c>
      <c r="C11" s="1" t="s">
        <v>23</v>
      </c>
      <c r="E11" s="1" t="s">
        <v>23</v>
      </c>
      <c r="G11" s="1" t="s">
        <v>41</v>
      </c>
      <c r="I11" s="1" t="s">
        <v>42</v>
      </c>
      <c r="K11" s="3">
        <v>0</v>
      </c>
      <c r="M11" s="3">
        <v>0</v>
      </c>
      <c r="O11" s="3">
        <v>99000</v>
      </c>
      <c r="Q11" s="3">
        <v>70669525826.418747</v>
      </c>
      <c r="R11" s="15"/>
      <c r="S11" s="14">
        <v>70817108072.287506</v>
      </c>
      <c r="U11" s="3">
        <v>0</v>
      </c>
      <c r="W11" s="3">
        <v>0</v>
      </c>
      <c r="Y11" s="3">
        <v>0</v>
      </c>
      <c r="AA11" s="3">
        <v>0</v>
      </c>
      <c r="AC11" s="3">
        <v>99000</v>
      </c>
      <c r="AD11" s="3"/>
      <c r="AE11" s="3">
        <v>751240</v>
      </c>
      <c r="AF11" s="3"/>
      <c r="AG11" s="3">
        <f t="shared" si="0"/>
        <v>70817108072.287506</v>
      </c>
      <c r="AI11" s="3">
        <v>74359279937.25</v>
      </c>
      <c r="AK11" s="4">
        <f t="shared" si="1"/>
        <v>7.1269067032868116E-2</v>
      </c>
      <c r="AM11" s="21"/>
      <c r="AN11" s="22"/>
      <c r="AO11" s="23"/>
      <c r="AP11" s="20"/>
      <c r="AQ11" s="20"/>
      <c r="AR11" s="20"/>
      <c r="AS11" s="20"/>
    </row>
    <row r="12" spans="1:45" ht="21" x14ac:dyDescent="0.25">
      <c r="A12" s="2" t="s">
        <v>87</v>
      </c>
      <c r="C12" s="1" t="s">
        <v>23</v>
      </c>
      <c r="E12" s="1" t="s">
        <v>23</v>
      </c>
      <c r="G12" s="1" t="s">
        <v>36</v>
      </c>
      <c r="I12" s="1" t="s">
        <v>37</v>
      </c>
      <c r="K12" s="3">
        <v>0</v>
      </c>
      <c r="M12" s="3">
        <v>0</v>
      </c>
      <c r="O12" s="3">
        <v>98100</v>
      </c>
      <c r="Q12" s="3">
        <v>65169063265.989372</v>
      </c>
      <c r="R12" s="15"/>
      <c r="S12" s="14">
        <v>65724600956.529373</v>
      </c>
      <c r="U12" s="3">
        <v>0</v>
      </c>
      <c r="W12" s="3">
        <v>0</v>
      </c>
      <c r="Y12" s="3">
        <v>0</v>
      </c>
      <c r="AA12" s="3">
        <v>0</v>
      </c>
      <c r="AC12" s="3">
        <v>98100</v>
      </c>
      <c r="AD12" s="3"/>
      <c r="AE12" s="3">
        <v>704890</v>
      </c>
      <c r="AF12" s="3"/>
      <c r="AG12" s="3">
        <f t="shared" si="0"/>
        <v>65724600956.529373</v>
      </c>
      <c r="AI12" s="3">
        <v>69137175615.243744</v>
      </c>
      <c r="AK12" s="4">
        <f t="shared" si="1"/>
        <v>6.6263982216396469E-2</v>
      </c>
      <c r="AM12" s="21"/>
      <c r="AN12" s="22"/>
      <c r="AO12" s="23"/>
      <c r="AP12" s="20"/>
      <c r="AQ12" s="20"/>
      <c r="AR12" s="20"/>
      <c r="AS12" s="20"/>
    </row>
    <row r="13" spans="1:45" ht="21" x14ac:dyDescent="0.25">
      <c r="A13" s="2" t="s">
        <v>88</v>
      </c>
      <c r="C13" s="1" t="s">
        <v>23</v>
      </c>
      <c r="E13" s="1" t="s">
        <v>23</v>
      </c>
      <c r="G13" s="1" t="s">
        <v>33</v>
      </c>
      <c r="I13" s="1" t="s">
        <v>34</v>
      </c>
      <c r="K13" s="3">
        <v>0</v>
      </c>
      <c r="M13" s="3">
        <v>0</v>
      </c>
      <c r="O13" s="3">
        <v>50000</v>
      </c>
      <c r="Q13" s="3">
        <v>38497471068.4375</v>
      </c>
      <c r="R13" s="15"/>
      <c r="S13" s="14">
        <v>39091463387.8125</v>
      </c>
      <c r="U13" s="3">
        <v>0</v>
      </c>
      <c r="W13" s="3">
        <v>0</v>
      </c>
      <c r="Y13" s="3">
        <v>0</v>
      </c>
      <c r="AA13" s="3">
        <v>0</v>
      </c>
      <c r="AC13" s="3">
        <v>50000</v>
      </c>
      <c r="AD13" s="3"/>
      <c r="AE13" s="3">
        <v>810410</v>
      </c>
      <c r="AF13" s="3"/>
      <c r="AG13" s="3">
        <f t="shared" si="0"/>
        <v>39091463387.8125</v>
      </c>
      <c r="AI13" s="3">
        <v>40513155659.375</v>
      </c>
      <c r="AK13" s="4">
        <f t="shared" si="1"/>
        <v>3.8829515412703956E-2</v>
      </c>
      <c r="AM13" s="21"/>
      <c r="AN13" s="22"/>
      <c r="AO13" s="23"/>
      <c r="AP13" s="20"/>
      <c r="AQ13" s="20"/>
      <c r="AR13" s="20"/>
      <c r="AS13" s="20"/>
    </row>
    <row r="14" spans="1:45" ht="21" x14ac:dyDescent="0.25">
      <c r="A14" s="2" t="s">
        <v>89</v>
      </c>
      <c r="C14" s="1" t="s">
        <v>23</v>
      </c>
      <c r="E14" s="1" t="s">
        <v>23</v>
      </c>
      <c r="G14" s="1" t="s">
        <v>30</v>
      </c>
      <c r="I14" s="1" t="s">
        <v>31</v>
      </c>
      <c r="K14" s="3">
        <v>0</v>
      </c>
      <c r="M14" s="3">
        <v>0</v>
      </c>
      <c r="O14" s="3">
        <v>30000</v>
      </c>
      <c r="Q14" s="3">
        <v>19586449312.5</v>
      </c>
      <c r="R14" s="15"/>
      <c r="S14" s="14">
        <v>20087748435.5625</v>
      </c>
      <c r="U14" s="3">
        <v>0</v>
      </c>
      <c r="W14" s="3">
        <v>0</v>
      </c>
      <c r="Y14" s="3">
        <v>0</v>
      </c>
      <c r="AA14" s="3">
        <v>0</v>
      </c>
      <c r="AC14" s="3">
        <v>30000</v>
      </c>
      <c r="AD14" s="3"/>
      <c r="AE14" s="3">
        <v>692330</v>
      </c>
      <c r="AF14" s="3"/>
      <c r="AG14" s="3">
        <f t="shared" si="0"/>
        <v>20087748435.5625</v>
      </c>
      <c r="AI14" s="3">
        <v>20766135455.625</v>
      </c>
      <c r="AK14" s="4">
        <f t="shared" si="1"/>
        <v>1.9903139205348402E-2</v>
      </c>
      <c r="AM14" s="21"/>
      <c r="AN14" s="22"/>
      <c r="AO14" s="23"/>
      <c r="AP14" s="20"/>
      <c r="AQ14" s="20"/>
      <c r="AR14" s="20"/>
      <c r="AS14" s="20"/>
    </row>
    <row r="15" spans="1:45" ht="21" x14ac:dyDescent="0.25">
      <c r="A15" s="2" t="s">
        <v>90</v>
      </c>
      <c r="C15" s="1" t="s">
        <v>23</v>
      </c>
      <c r="E15" s="1" t="s">
        <v>23</v>
      </c>
      <c r="G15" s="1" t="s">
        <v>27</v>
      </c>
      <c r="I15" s="1" t="s">
        <v>28</v>
      </c>
      <c r="K15" s="3">
        <v>0</v>
      </c>
      <c r="M15" s="3">
        <v>0</v>
      </c>
      <c r="O15" s="3">
        <v>20000</v>
      </c>
      <c r="Q15" s="3">
        <v>16839347315</v>
      </c>
      <c r="R15" s="15"/>
      <c r="S15" s="14">
        <v>17075604485.625</v>
      </c>
      <c r="U15" s="3">
        <v>0</v>
      </c>
      <c r="W15" s="3">
        <v>0</v>
      </c>
      <c r="Y15" s="3">
        <v>0</v>
      </c>
      <c r="AA15" s="3">
        <v>0</v>
      </c>
      <c r="AC15" s="3">
        <v>20000</v>
      </c>
      <c r="AD15" s="3"/>
      <c r="AE15" s="3">
        <v>874780</v>
      </c>
      <c r="AF15" s="3"/>
      <c r="AG15" s="3">
        <f t="shared" si="0"/>
        <v>17075604485.625</v>
      </c>
      <c r="AI15" s="3">
        <v>17492428922.5</v>
      </c>
      <c r="AK15" s="4">
        <f t="shared" si="1"/>
        <v>1.676548092581541E-2</v>
      </c>
      <c r="AM15" s="21"/>
      <c r="AN15" s="22"/>
      <c r="AO15" s="23"/>
      <c r="AP15" s="20"/>
      <c r="AQ15" s="20"/>
      <c r="AR15" s="20"/>
      <c r="AS15" s="20"/>
    </row>
    <row r="16" spans="1:45" ht="19.5" thickBot="1" x14ac:dyDescent="0.3">
      <c r="Q16" s="5">
        <f>SUM(Q9:Q15)</f>
        <v>387739131354.29657</v>
      </c>
      <c r="S16" s="5">
        <f>SUM(S9:S15)</f>
        <v>390337294483.86017</v>
      </c>
      <c r="W16" s="5">
        <v>0</v>
      </c>
      <c r="AA16" s="5">
        <f>SUM(AA9:AA15)</f>
        <v>0</v>
      </c>
      <c r="AC16" s="3"/>
      <c r="AD16" s="3"/>
      <c r="AE16" s="6"/>
      <c r="AF16" s="3"/>
      <c r="AG16" s="5">
        <f>SUM(AG9:AG15)</f>
        <v>390337294483.86017</v>
      </c>
      <c r="AI16" s="5">
        <f>SUM(AI9:AI15)</f>
        <v>409955806359.96698</v>
      </c>
      <c r="AK16" s="7">
        <f>SUM(AK9:AK15)</f>
        <v>0.3929189183735729</v>
      </c>
      <c r="AM16" s="24"/>
      <c r="AN16" s="22"/>
      <c r="AO16" s="24"/>
      <c r="AP16" s="20"/>
      <c r="AQ16" s="20"/>
      <c r="AR16" s="20"/>
      <c r="AS16" s="20"/>
    </row>
    <row r="17" spans="23:45" ht="19.5" thickTop="1" x14ac:dyDescent="0.25">
      <c r="AE17" s="16"/>
      <c r="AI17" s="3"/>
      <c r="AM17" s="20"/>
      <c r="AN17" s="20"/>
      <c r="AO17" s="20"/>
      <c r="AP17" s="20"/>
      <c r="AQ17" s="20"/>
      <c r="AR17" s="20"/>
      <c r="AS17" s="20"/>
    </row>
    <row r="18" spans="23:45" x14ac:dyDescent="0.25">
      <c r="AE18" s="16"/>
      <c r="AG18" s="14"/>
      <c r="AM18" s="20"/>
      <c r="AN18" s="20"/>
      <c r="AO18" s="20"/>
      <c r="AP18" s="20"/>
      <c r="AQ18" s="20"/>
      <c r="AR18" s="20"/>
      <c r="AS18" s="20"/>
    </row>
    <row r="19" spans="23:45" hidden="1" x14ac:dyDescent="0.25">
      <c r="W19" s="3"/>
      <c r="AA19" s="3"/>
      <c r="AE19" s="16"/>
      <c r="AG19" s="14"/>
      <c r="AI19" s="3">
        <v>1043359805776</v>
      </c>
    </row>
    <row r="20" spans="23:45" hidden="1" x14ac:dyDescent="0.25">
      <c r="W20" s="3"/>
      <c r="AA20" s="3"/>
      <c r="AE20" s="16"/>
      <c r="AG20" s="14"/>
      <c r="AM20" s="16"/>
      <c r="AN20" s="16"/>
      <c r="AO20" s="16"/>
      <c r="AP20" s="16"/>
    </row>
    <row r="21" spans="23:45" hidden="1" x14ac:dyDescent="0.25">
      <c r="W21" s="3"/>
      <c r="AA21" s="3"/>
      <c r="AE21" s="34">
        <v>1.8124999999999999E-4</v>
      </c>
      <c r="AG21" s="14">
        <f>AC9*AE9</f>
        <v>109918278400</v>
      </c>
      <c r="AI21" s="35">
        <f>AG21*AE21</f>
        <v>19922687.959999997</v>
      </c>
      <c r="AK21" s="16">
        <f>AG21-AI21</f>
        <v>109898355712.03999</v>
      </c>
      <c r="AM21" s="16"/>
      <c r="AN21" s="16"/>
      <c r="AO21" s="16"/>
      <c r="AP21" s="16"/>
    </row>
    <row r="22" spans="23:45" hidden="1" x14ac:dyDescent="0.25">
      <c r="W22" s="3"/>
      <c r="AA22" s="3"/>
      <c r="AE22" s="34">
        <v>1.8124999999999999E-4</v>
      </c>
      <c r="AG22" s="14">
        <f t="shared" ref="AG22:AG29" si="2">AC10*AE10</f>
        <v>77803376920</v>
      </c>
      <c r="AI22" s="35">
        <f>AG22*AE22</f>
        <v>14101862.066749999</v>
      </c>
      <c r="AK22" s="16">
        <f t="shared" ref="AK22:AK33" si="3">AG22-AI22</f>
        <v>77789275057.933243</v>
      </c>
      <c r="AM22" s="16"/>
      <c r="AN22" s="16"/>
      <c r="AO22" s="16"/>
      <c r="AP22" s="16"/>
    </row>
    <row r="23" spans="23:45" hidden="1" x14ac:dyDescent="0.25">
      <c r="AE23" s="34">
        <v>1.8124999999999999E-4</v>
      </c>
      <c r="AG23" s="14">
        <f>AC11*AE11</f>
        <v>74372760000</v>
      </c>
      <c r="AI23" s="35">
        <f t="shared" ref="AI23:AI26" si="4">AG23*AE23</f>
        <v>13480062.75</v>
      </c>
      <c r="AK23" s="16">
        <f t="shared" si="3"/>
        <v>74359279937.25</v>
      </c>
      <c r="AM23" s="16"/>
      <c r="AN23" s="16"/>
      <c r="AO23" s="16"/>
      <c r="AP23" s="16"/>
    </row>
    <row r="24" spans="23:45" hidden="1" x14ac:dyDescent="0.25">
      <c r="AE24" s="34">
        <v>1.8124999999999999E-4</v>
      </c>
      <c r="AG24" s="14">
        <f t="shared" si="2"/>
        <v>69149709000</v>
      </c>
      <c r="AI24" s="35">
        <f t="shared" si="4"/>
        <v>12533384.75625</v>
      </c>
      <c r="AK24" s="16">
        <f t="shared" si="3"/>
        <v>69137175615.243744</v>
      </c>
      <c r="AM24" s="16"/>
      <c r="AN24" s="16"/>
      <c r="AO24" s="16"/>
      <c r="AP24" s="16"/>
    </row>
    <row r="25" spans="23:45" hidden="1" x14ac:dyDescent="0.25">
      <c r="AE25" s="34">
        <v>1.8124999999999999E-4</v>
      </c>
      <c r="AG25" s="14">
        <f t="shared" si="2"/>
        <v>40520500000</v>
      </c>
      <c r="AI25" s="35">
        <f t="shared" si="4"/>
        <v>7344340.6249999991</v>
      </c>
      <c r="AK25" s="16">
        <f>AG25-AI25</f>
        <v>40513155659.375</v>
      </c>
      <c r="AM25" s="16"/>
      <c r="AN25" s="16"/>
      <c r="AO25" s="16"/>
      <c r="AP25" s="16"/>
    </row>
    <row r="26" spans="23:45" hidden="1" x14ac:dyDescent="0.25">
      <c r="AE26" s="34">
        <v>1.8124999999999999E-4</v>
      </c>
      <c r="AG26" s="14">
        <f t="shared" si="2"/>
        <v>20769900000</v>
      </c>
      <c r="AI26" s="35">
        <f t="shared" si="4"/>
        <v>3764544.3749999995</v>
      </c>
      <c r="AK26" s="16">
        <f t="shared" si="3"/>
        <v>20766135455.625</v>
      </c>
      <c r="AM26" s="16"/>
      <c r="AN26" s="16"/>
      <c r="AO26" s="16"/>
      <c r="AP26" s="16"/>
    </row>
    <row r="27" spans="23:45" hidden="1" x14ac:dyDescent="0.25">
      <c r="AE27" s="34">
        <v>1.8124999999999999E-4</v>
      </c>
      <c r="AG27" s="14">
        <f>AC15*AE15</f>
        <v>17495600000</v>
      </c>
      <c r="AI27" s="35">
        <f>AG27*AE27</f>
        <v>3171077.5</v>
      </c>
      <c r="AK27" s="16">
        <f>AG27-AI27</f>
        <v>17492428922.5</v>
      </c>
      <c r="AM27" s="16"/>
      <c r="AN27" s="16"/>
      <c r="AO27" s="16"/>
      <c r="AP27" s="16"/>
    </row>
    <row r="28" spans="23:45" hidden="1" x14ac:dyDescent="0.25">
      <c r="AE28" s="34">
        <v>1.8124999999999999E-4</v>
      </c>
      <c r="AG28" s="14">
        <f t="shared" si="2"/>
        <v>0</v>
      </c>
      <c r="AK28" s="16">
        <f>SUM(AK21:AK27)</f>
        <v>409955806359.96698</v>
      </c>
      <c r="AM28" s="16"/>
      <c r="AN28" s="16"/>
      <c r="AO28" s="16"/>
      <c r="AP28" s="16"/>
    </row>
    <row r="29" spans="23:45" hidden="1" x14ac:dyDescent="0.25">
      <c r="AG29" s="14">
        <f t="shared" si="2"/>
        <v>0</v>
      </c>
      <c r="AK29" s="16">
        <f t="shared" si="3"/>
        <v>0</v>
      </c>
      <c r="AM29" s="16"/>
      <c r="AN29" s="16"/>
      <c r="AO29" s="16"/>
      <c r="AP29" s="16"/>
    </row>
    <row r="30" spans="23:45" hidden="1" x14ac:dyDescent="0.25">
      <c r="AK30" s="16">
        <f t="shared" si="3"/>
        <v>0</v>
      </c>
      <c r="AM30" s="16"/>
      <c r="AN30" s="16"/>
      <c r="AO30" s="16"/>
      <c r="AP30" s="16"/>
    </row>
    <row r="31" spans="23:45" hidden="1" x14ac:dyDescent="0.25">
      <c r="AK31" s="16">
        <f t="shared" si="3"/>
        <v>0</v>
      </c>
      <c r="AM31" s="16"/>
      <c r="AN31" s="16"/>
      <c r="AO31" s="16"/>
      <c r="AP31" s="16"/>
    </row>
    <row r="32" spans="23:45" hidden="1" x14ac:dyDescent="0.25">
      <c r="AK32" s="16">
        <f>AG32-AI32</f>
        <v>0</v>
      </c>
    </row>
    <row r="33" spans="37:37" hidden="1" x14ac:dyDescent="0.25">
      <c r="AK33" s="16">
        <f t="shared" si="3"/>
        <v>0</v>
      </c>
    </row>
    <row r="34" spans="37:37" hidden="1" x14ac:dyDescent="0.25">
      <c r="AK34" s="16">
        <f>AG34-AI34</f>
        <v>0</v>
      </c>
    </row>
  </sheetData>
  <sortState xmlns:xlrd2="http://schemas.microsoft.com/office/spreadsheetml/2017/richdata2" ref="A9:AK15">
    <sortCondition descending="1" ref="S9:S15"/>
  </sortState>
  <mergeCells count="28">
    <mergeCell ref="A3:AK3"/>
    <mergeCell ref="A2:AK2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30" orientation="portrait" r:id="rId1"/>
  <colBreaks count="2" manualBreakCount="2">
    <brk id="6" max="16" man="1"/>
    <brk id="38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view="pageBreakPreview" topLeftCell="B4" zoomScale="115" zoomScaleNormal="100" zoomScaleSheetLayoutView="115" workbookViewId="0">
      <selection activeCell="O10" sqref="O10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0" style="1" bestFit="1" customWidth="1"/>
    <col min="14" max="14" width="1" style="1" customWidth="1"/>
    <col min="15" max="15" width="12.14062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 x14ac:dyDescent="0.25">
      <c r="A4" s="41" t="s">
        <v>95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x14ac:dyDescent="0.25">
      <c r="O5" s="3"/>
      <c r="Q5" s="3"/>
    </row>
    <row r="6" spans="1:19" ht="30" x14ac:dyDescent="0.25">
      <c r="A6" s="40" t="s">
        <v>44</v>
      </c>
      <c r="C6" s="39" t="s">
        <v>45</v>
      </c>
      <c r="D6" s="39" t="s">
        <v>45</v>
      </c>
      <c r="E6" s="39" t="s">
        <v>45</v>
      </c>
      <c r="F6" s="39" t="s">
        <v>45</v>
      </c>
      <c r="G6" s="39" t="s">
        <v>45</v>
      </c>
      <c r="H6" s="39" t="s">
        <v>45</v>
      </c>
      <c r="I6" s="39" t="s">
        <v>45</v>
      </c>
      <c r="K6" s="39" t="s">
        <v>91</v>
      </c>
      <c r="M6" s="39" t="s">
        <v>4</v>
      </c>
      <c r="N6" s="39" t="s">
        <v>4</v>
      </c>
      <c r="O6" s="39" t="s">
        <v>4</v>
      </c>
      <c r="Q6" s="39" t="s">
        <v>96</v>
      </c>
      <c r="R6" s="39" t="s">
        <v>5</v>
      </c>
      <c r="S6" s="39" t="s">
        <v>5</v>
      </c>
    </row>
    <row r="7" spans="1:19" ht="30" x14ac:dyDescent="0.25">
      <c r="A7" s="39" t="s">
        <v>44</v>
      </c>
      <c r="C7" s="39" t="s">
        <v>46</v>
      </c>
      <c r="E7" s="39" t="s">
        <v>47</v>
      </c>
      <c r="G7" s="39" t="s">
        <v>48</v>
      </c>
      <c r="I7" s="39" t="s">
        <v>20</v>
      </c>
      <c r="K7" s="39" t="s">
        <v>49</v>
      </c>
      <c r="M7" s="39" t="s">
        <v>50</v>
      </c>
      <c r="O7" s="39" t="s">
        <v>51</v>
      </c>
      <c r="Q7" s="39" t="s">
        <v>49</v>
      </c>
      <c r="S7" s="39" t="s">
        <v>43</v>
      </c>
    </row>
    <row r="8" spans="1:19" ht="21" x14ac:dyDescent="0.25">
      <c r="A8" s="2" t="s">
        <v>52</v>
      </c>
      <c r="C8" s="1" t="s">
        <v>53</v>
      </c>
      <c r="E8" s="1" t="s">
        <v>54</v>
      </c>
      <c r="G8" s="1" t="s">
        <v>55</v>
      </c>
      <c r="I8" s="1">
        <v>0</v>
      </c>
      <c r="K8" s="3">
        <v>1414667063</v>
      </c>
      <c r="M8" s="3">
        <v>0</v>
      </c>
      <c r="O8" s="3">
        <f>K8-Q8</f>
        <v>0</v>
      </c>
      <c r="Q8" s="3">
        <v>1414667063</v>
      </c>
      <c r="S8" s="4">
        <f>Q8/'اوراق مشارکت'!$AI$19</f>
        <v>1.3558765204184186E-3</v>
      </c>
    </row>
    <row r="9" spans="1:19" ht="21" x14ac:dyDescent="0.25">
      <c r="A9" s="2" t="s">
        <v>52</v>
      </c>
      <c r="C9" s="1" t="s">
        <v>56</v>
      </c>
      <c r="E9" s="1" t="s">
        <v>57</v>
      </c>
      <c r="G9" s="1" t="s">
        <v>55</v>
      </c>
      <c r="I9" s="1">
        <v>0</v>
      </c>
      <c r="K9" s="3">
        <v>100788</v>
      </c>
      <c r="M9" s="3"/>
      <c r="O9" s="3">
        <f>K9-Q9</f>
        <v>0</v>
      </c>
      <c r="Q9" s="3">
        <v>100788</v>
      </c>
      <c r="S9" s="4">
        <f>Q9/'اوراق مشارکت'!$AI$19</f>
        <v>9.659946591965829E-8</v>
      </c>
    </row>
    <row r="10" spans="1:19" ht="19.5" thickBot="1" x14ac:dyDescent="0.3">
      <c r="K10" s="5">
        <f>SUM(K8:K9)</f>
        <v>1414767851</v>
      </c>
      <c r="M10" s="5">
        <f>SUM(M8:M9)</f>
        <v>0</v>
      </c>
      <c r="O10" s="5">
        <f>SUM(O8:O9)</f>
        <v>0</v>
      </c>
      <c r="Q10" s="5">
        <f>SUM(Q8:Q9)</f>
        <v>1414767851</v>
      </c>
      <c r="S10" s="10">
        <f>SUM(S8:S9)</f>
        <v>1.3559731198843383E-3</v>
      </c>
    </row>
    <row r="11" spans="1:19" ht="19.5" thickTop="1" x14ac:dyDescent="0.25"/>
  </sheetData>
  <mergeCells count="17">
    <mergeCell ref="E7"/>
    <mergeCell ref="G7"/>
    <mergeCell ref="I7"/>
    <mergeCell ref="C6:I6"/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view="pageBreakPreview" zoomScaleNormal="100" zoomScaleSheetLayoutView="100" workbookViewId="0">
      <selection activeCell="A5" sqref="A5"/>
    </sheetView>
  </sheetViews>
  <sheetFormatPr defaultRowHeight="18.75" x14ac:dyDescent="0.25"/>
  <cols>
    <col min="1" max="1" width="22.285156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 x14ac:dyDescent="0.25">
      <c r="A4" s="41" t="s">
        <v>95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19" ht="30" x14ac:dyDescent="0.25">
      <c r="A6" s="39" t="s">
        <v>59</v>
      </c>
      <c r="B6" s="39" t="s">
        <v>59</v>
      </c>
      <c r="C6" s="39" t="s">
        <v>59</v>
      </c>
      <c r="D6" s="39" t="s">
        <v>59</v>
      </c>
      <c r="E6" s="39" t="s">
        <v>59</v>
      </c>
      <c r="F6" s="39" t="s">
        <v>59</v>
      </c>
      <c r="G6" s="39" t="s">
        <v>59</v>
      </c>
      <c r="I6" s="39" t="s">
        <v>60</v>
      </c>
      <c r="J6" s="39" t="s">
        <v>60</v>
      </c>
      <c r="K6" s="39" t="s">
        <v>60</v>
      </c>
      <c r="L6" s="39" t="s">
        <v>60</v>
      </c>
      <c r="M6" s="39" t="s">
        <v>60</v>
      </c>
      <c r="O6" s="39" t="s">
        <v>61</v>
      </c>
      <c r="P6" s="39" t="s">
        <v>61</v>
      </c>
      <c r="Q6" s="39" t="s">
        <v>61</v>
      </c>
      <c r="R6" s="39" t="s">
        <v>61</v>
      </c>
      <c r="S6" s="39" t="s">
        <v>61</v>
      </c>
    </row>
    <row r="7" spans="1:19" ht="30" x14ac:dyDescent="0.25">
      <c r="A7" s="39" t="s">
        <v>62</v>
      </c>
      <c r="C7" s="39" t="s">
        <v>63</v>
      </c>
      <c r="E7" s="39" t="s">
        <v>19</v>
      </c>
      <c r="G7" s="39" t="s">
        <v>20</v>
      </c>
      <c r="I7" s="39" t="s">
        <v>64</v>
      </c>
      <c r="K7" s="39" t="s">
        <v>65</v>
      </c>
      <c r="M7" s="39" t="s">
        <v>66</v>
      </c>
      <c r="O7" s="39" t="s">
        <v>64</v>
      </c>
      <c r="Q7" s="39" t="s">
        <v>65</v>
      </c>
      <c r="S7" s="39" t="s">
        <v>66</v>
      </c>
    </row>
    <row r="8" spans="1:19" ht="21" x14ac:dyDescent="0.25">
      <c r="A8" s="2" t="s">
        <v>52</v>
      </c>
      <c r="C8" s="3">
        <v>0</v>
      </c>
      <c r="E8" s="1" t="s">
        <v>67</v>
      </c>
      <c r="G8" s="1">
        <v>0</v>
      </c>
      <c r="I8" s="3"/>
      <c r="K8" s="3">
        <v>0</v>
      </c>
      <c r="M8" s="3"/>
      <c r="O8" s="3">
        <v>47718</v>
      </c>
      <c r="Q8" s="3">
        <v>0</v>
      </c>
      <c r="S8" s="3">
        <f>O8</f>
        <v>47718</v>
      </c>
    </row>
    <row r="9" spans="1:19" ht="19.5" thickBot="1" x14ac:dyDescent="0.3">
      <c r="I9" s="5">
        <f>SUM(I8)</f>
        <v>0</v>
      </c>
      <c r="K9" s="5">
        <f>SUM(K8)</f>
        <v>0</v>
      </c>
      <c r="M9" s="5">
        <f>SUM(M8)</f>
        <v>0</v>
      </c>
      <c r="O9" s="5">
        <f>SUM(O8)</f>
        <v>47718</v>
      </c>
      <c r="Q9" s="5">
        <f>SUM(Q8)</f>
        <v>0</v>
      </c>
      <c r="S9" s="5">
        <f>SUM(S8)</f>
        <v>47718</v>
      </c>
    </row>
    <row r="10" spans="1:19" ht="19.5" thickTop="1" x14ac:dyDescent="0.25"/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4"/>
  <sheetViews>
    <sheetView rightToLeft="1" view="pageBreakPreview" zoomScale="90" zoomScaleNormal="100" zoomScaleSheetLayoutView="90" workbookViewId="0">
      <selection activeCell="Q16" sqref="Q16"/>
    </sheetView>
  </sheetViews>
  <sheetFormatPr defaultRowHeight="18.75" x14ac:dyDescent="0.25"/>
  <cols>
    <col min="1" max="1" width="38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8.855468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37.7109375" style="1" bestFit="1" customWidth="1"/>
    <col min="18" max="18" width="1" style="1" customWidth="1"/>
    <col min="19" max="19" width="16.140625" style="1" bestFit="1" customWidth="1"/>
    <col min="20" max="20" width="16" style="1" bestFit="1" customWidth="1"/>
    <col min="21" max="16384" width="9.140625" style="1"/>
  </cols>
  <sheetData>
    <row r="2" spans="1:20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0" ht="30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0" ht="30" x14ac:dyDescent="0.25">
      <c r="A4" s="41" t="s">
        <v>95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20" ht="30" x14ac:dyDescent="0.25">
      <c r="A6" s="40" t="s">
        <v>2</v>
      </c>
      <c r="C6" s="39" t="s">
        <v>60</v>
      </c>
      <c r="D6" s="40" t="s">
        <v>60</v>
      </c>
      <c r="E6" s="39" t="s">
        <v>60</v>
      </c>
      <c r="F6" s="39" t="s">
        <v>60</v>
      </c>
      <c r="G6" s="39" t="s">
        <v>60</v>
      </c>
      <c r="H6" s="39" t="s">
        <v>60</v>
      </c>
      <c r="I6" s="39" t="s">
        <v>60</v>
      </c>
      <c r="K6" s="39" t="s">
        <v>61</v>
      </c>
      <c r="L6" s="40" t="s">
        <v>61</v>
      </c>
      <c r="M6" s="39" t="s">
        <v>61</v>
      </c>
      <c r="N6" s="39" t="s">
        <v>61</v>
      </c>
      <c r="O6" s="39" t="s">
        <v>61</v>
      </c>
      <c r="P6" s="39" t="s">
        <v>61</v>
      </c>
      <c r="Q6" s="39" t="s">
        <v>61</v>
      </c>
    </row>
    <row r="7" spans="1:20" ht="30" x14ac:dyDescent="0.25">
      <c r="A7" s="39" t="s">
        <v>2</v>
      </c>
      <c r="C7" s="39" t="s">
        <v>6</v>
      </c>
      <c r="D7" s="36"/>
      <c r="E7" s="39" t="s">
        <v>68</v>
      </c>
      <c r="G7" s="39" t="s">
        <v>69</v>
      </c>
      <c r="I7" s="39" t="s">
        <v>70</v>
      </c>
      <c r="K7" s="39" t="s">
        <v>6</v>
      </c>
      <c r="L7" s="36"/>
      <c r="M7" s="39" t="s">
        <v>68</v>
      </c>
      <c r="O7" s="39" t="s">
        <v>69</v>
      </c>
      <c r="Q7" s="39" t="s">
        <v>70</v>
      </c>
    </row>
    <row r="8" spans="1:20" ht="21" x14ac:dyDescent="0.25">
      <c r="A8" s="2" t="s">
        <v>84</v>
      </c>
      <c r="C8" s="3">
        <v>153440</v>
      </c>
      <c r="E8" s="3">
        <f>'اوراق مشارکت'!AI9</f>
        <v>109898355712.03999</v>
      </c>
      <c r="G8" s="3">
        <v>104012236844.48801</v>
      </c>
      <c r="I8" s="3">
        <f>E8-G8</f>
        <v>5886118867.5519867</v>
      </c>
      <c r="K8" s="3">
        <v>153440</v>
      </c>
      <c r="M8" s="3">
        <f>E8</f>
        <v>109898355712.03999</v>
      </c>
      <c r="O8" s="25">
        <v>94094752474</v>
      </c>
      <c r="Q8" s="3">
        <f>M8-O8</f>
        <v>15803603238.039993</v>
      </c>
      <c r="S8" s="3"/>
      <c r="T8" s="3"/>
    </row>
    <row r="9" spans="1:20" ht="21" x14ac:dyDescent="0.25">
      <c r="A9" s="2" t="s">
        <v>85</v>
      </c>
      <c r="C9" s="3">
        <v>112444</v>
      </c>
      <c r="E9" s="3">
        <f>'اوراق مشارکت'!AI10</f>
        <v>77789275057.933243</v>
      </c>
      <c r="G9" s="3">
        <v>73528532301.555283</v>
      </c>
      <c r="I9" s="3">
        <f t="shared" ref="I9:I14" si="0">E9-G9</f>
        <v>4260742756.3779602</v>
      </c>
      <c r="K9" s="3">
        <v>112444</v>
      </c>
      <c r="M9" s="3">
        <f t="shared" ref="M9:M14" si="1">E9</f>
        <v>77789275057.933243</v>
      </c>
      <c r="O9" s="25">
        <v>66682945685</v>
      </c>
      <c r="Q9" s="3">
        <f t="shared" ref="Q9:Q14" si="2">M9-O9</f>
        <v>11106329372.933243</v>
      </c>
      <c r="S9" s="3"/>
    </row>
    <row r="10" spans="1:20" ht="21" x14ac:dyDescent="0.25">
      <c r="A10" s="2" t="s">
        <v>86</v>
      </c>
      <c r="C10" s="3">
        <v>99000</v>
      </c>
      <c r="E10" s="3">
        <f>'اوراق مشارکت'!AI11</f>
        <v>74359279937.25</v>
      </c>
      <c r="G10" s="3">
        <v>70817108072.287506</v>
      </c>
      <c r="I10" s="3">
        <f t="shared" si="0"/>
        <v>3542171864.9624939</v>
      </c>
      <c r="K10" s="3">
        <v>99000</v>
      </c>
      <c r="M10" s="3">
        <f t="shared" si="1"/>
        <v>74359279937.25</v>
      </c>
      <c r="O10" s="25">
        <v>63936469873</v>
      </c>
      <c r="Q10" s="3">
        <f t="shared" si="2"/>
        <v>10422810064.25</v>
      </c>
      <c r="S10" s="3"/>
    </row>
    <row r="11" spans="1:20" ht="21" x14ac:dyDescent="0.25">
      <c r="A11" s="2" t="s">
        <v>87</v>
      </c>
      <c r="C11" s="3">
        <v>98100</v>
      </c>
      <c r="E11" s="3">
        <f>'اوراق مشارکت'!AI12</f>
        <v>69137175615.243744</v>
      </c>
      <c r="G11" s="3">
        <v>65724600956.529373</v>
      </c>
      <c r="I11" s="3">
        <f t="shared" si="0"/>
        <v>3412574658.7143707</v>
      </c>
      <c r="K11" s="3">
        <v>98100</v>
      </c>
      <c r="M11" s="3">
        <f t="shared" si="1"/>
        <v>69137175615.243744</v>
      </c>
      <c r="O11" s="25">
        <v>59247146183</v>
      </c>
      <c r="Q11" s="3">
        <f t="shared" si="2"/>
        <v>9890029432.2437439</v>
      </c>
      <c r="S11" s="3"/>
    </row>
    <row r="12" spans="1:20" ht="21" x14ac:dyDescent="0.25">
      <c r="A12" s="2" t="s">
        <v>88</v>
      </c>
      <c r="C12" s="3">
        <v>50000</v>
      </c>
      <c r="E12" s="3">
        <f>'اوراق مشارکت'!AI13</f>
        <v>40513155659.375</v>
      </c>
      <c r="G12" s="3">
        <v>39091463387.8125</v>
      </c>
      <c r="I12" s="3">
        <f t="shared" si="0"/>
        <v>1421692271.5625</v>
      </c>
      <c r="K12" s="3">
        <v>50000</v>
      </c>
      <c r="M12" s="3">
        <f t="shared" si="1"/>
        <v>40513155659.375</v>
      </c>
      <c r="O12" s="25">
        <v>34667665346</v>
      </c>
      <c r="Q12" s="3">
        <f t="shared" si="2"/>
        <v>5845490313.375</v>
      </c>
      <c r="S12" s="3"/>
    </row>
    <row r="13" spans="1:20" ht="21" x14ac:dyDescent="0.25">
      <c r="A13" s="2" t="s">
        <v>89</v>
      </c>
      <c r="C13" s="3">
        <v>30000</v>
      </c>
      <c r="E13" s="3">
        <f>'اوراق مشارکت'!AI14</f>
        <v>20766135455.625</v>
      </c>
      <c r="G13" s="3">
        <v>20087748435.5625</v>
      </c>
      <c r="I13" s="3">
        <f t="shared" si="0"/>
        <v>678387020.0625</v>
      </c>
      <c r="K13" s="3">
        <v>30000</v>
      </c>
      <c r="M13" s="3">
        <f t="shared" si="1"/>
        <v>20766135455.625</v>
      </c>
      <c r="O13" s="25">
        <v>18117855543</v>
      </c>
      <c r="Q13" s="3">
        <f t="shared" si="2"/>
        <v>2648279912.625</v>
      </c>
      <c r="S13" s="3"/>
    </row>
    <row r="14" spans="1:20" ht="21" x14ac:dyDescent="0.25">
      <c r="A14" s="2" t="s">
        <v>90</v>
      </c>
      <c r="C14" s="3">
        <v>20000</v>
      </c>
      <c r="E14" s="3">
        <f>'اوراق مشارکت'!AI15</f>
        <v>17492428922.5</v>
      </c>
      <c r="G14" s="3">
        <v>17075604485.625</v>
      </c>
      <c r="I14" s="3">
        <f t="shared" si="0"/>
        <v>416824436.875</v>
      </c>
      <c r="K14" s="3">
        <v>20000</v>
      </c>
      <c r="M14" s="3">
        <f t="shared" si="1"/>
        <v>17492428922.5</v>
      </c>
      <c r="O14" s="25">
        <v>15037393978</v>
      </c>
      <c r="Q14" s="3">
        <f t="shared" si="2"/>
        <v>2455034944.5</v>
      </c>
      <c r="S14" s="3"/>
    </row>
    <row r="15" spans="1:20" ht="19.5" thickBot="1" x14ac:dyDescent="0.3">
      <c r="E15" s="5">
        <f>SUM(E8:E14)</f>
        <v>409955806359.96698</v>
      </c>
      <c r="G15" s="5">
        <f>SUM(G8:G14)</f>
        <v>390337294483.86017</v>
      </c>
      <c r="I15" s="5">
        <f>SUM(I8:I14)</f>
        <v>19618511876.106812</v>
      </c>
      <c r="M15" s="5">
        <f>SUM(M8:M14)</f>
        <v>409955806359.96698</v>
      </c>
      <c r="O15" s="5">
        <f>SUM(O8:O14)</f>
        <v>351784229082</v>
      </c>
      <c r="Q15" s="5">
        <f>SUM(Q8:Q14)</f>
        <v>58171577277.96698</v>
      </c>
    </row>
    <row r="16" spans="1:20" ht="19.5" thickTop="1" x14ac:dyDescent="0.25"/>
    <row r="17" spans="5:17" x14ac:dyDescent="0.25">
      <c r="Q17" s="3"/>
    </row>
    <row r="18" spans="5:17" x14ac:dyDescent="0.25">
      <c r="E18" s="3"/>
      <c r="G18" s="3"/>
      <c r="I18" s="3"/>
      <c r="O18" s="3">
        <f>I18-M18</f>
        <v>0</v>
      </c>
      <c r="Q18" s="3"/>
    </row>
    <row r="19" spans="5:17" x14ac:dyDescent="0.25">
      <c r="E19" s="3"/>
      <c r="G19" s="3"/>
      <c r="I19" s="3"/>
      <c r="O19" s="3">
        <f t="shared" ref="O19:O24" si="3">I19-M19</f>
        <v>0</v>
      </c>
      <c r="Q19" s="3"/>
    </row>
    <row r="20" spans="5:17" x14ac:dyDescent="0.25">
      <c r="E20" s="3"/>
      <c r="O20" s="3">
        <f t="shared" si="3"/>
        <v>0</v>
      </c>
    </row>
    <row r="21" spans="5:17" x14ac:dyDescent="0.25">
      <c r="O21" s="3">
        <f>I21-M21</f>
        <v>0</v>
      </c>
      <c r="Q21" s="3"/>
    </row>
    <row r="22" spans="5:17" x14ac:dyDescent="0.25">
      <c r="O22" s="3">
        <f t="shared" si="3"/>
        <v>0</v>
      </c>
      <c r="Q22" s="3"/>
    </row>
    <row r="23" spans="5:17" x14ac:dyDescent="0.25">
      <c r="O23" s="3">
        <f t="shared" si="3"/>
        <v>0</v>
      </c>
    </row>
    <row r="24" spans="5:17" x14ac:dyDescent="0.25">
      <c r="O24" s="3">
        <f t="shared" si="3"/>
        <v>0</v>
      </c>
      <c r="Q24" s="3"/>
    </row>
  </sheetData>
  <sortState xmlns:xlrd2="http://schemas.microsoft.com/office/spreadsheetml/2017/richdata2" ref="A8:Q14">
    <sortCondition descending="1" ref="O8:O14"/>
  </sortState>
  <mergeCells count="14">
    <mergeCell ref="A3:Q3"/>
    <mergeCell ref="A2:Q2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A76-7C5A-40A1-8644-B7B757721A2F}">
  <dimension ref="A2:Q11"/>
  <sheetViews>
    <sheetView rightToLeft="1" view="pageBreakPreview" zoomScaleNormal="85" zoomScaleSheetLayoutView="100" workbookViewId="0">
      <selection activeCell="M9" sqref="M9"/>
    </sheetView>
  </sheetViews>
  <sheetFormatPr defaultRowHeight="18.75" x14ac:dyDescent="0.45"/>
  <cols>
    <col min="1" max="1" width="28.5703125" style="17" bestFit="1" customWidth="1"/>
    <col min="2" max="2" width="1" style="17" customWidth="1"/>
    <col min="3" max="3" width="7.7109375" style="17" bestFit="1" customWidth="1"/>
    <col min="4" max="4" width="1" style="17" customWidth="1"/>
    <col min="5" max="5" width="14.85546875" style="17" bestFit="1" customWidth="1"/>
    <col min="6" max="6" width="1" style="17" customWidth="1"/>
    <col min="7" max="7" width="16.28515625" style="17" bestFit="1" customWidth="1"/>
    <col min="8" max="8" width="1" style="17" customWidth="1"/>
    <col min="9" max="9" width="32.42578125" style="17" bestFit="1" customWidth="1"/>
    <col min="10" max="10" width="1" style="17" customWidth="1"/>
    <col min="11" max="11" width="9.140625" style="17" customWidth="1"/>
    <col min="12" max="12" width="1" style="17" customWidth="1"/>
    <col min="13" max="13" width="14.85546875" style="17" bestFit="1" customWidth="1"/>
    <col min="14" max="14" width="1" style="17" customWidth="1"/>
    <col min="15" max="15" width="16.28515625" style="17" bestFit="1" customWidth="1"/>
    <col min="16" max="16" width="1" style="17" customWidth="1"/>
    <col min="17" max="17" width="32.42578125" style="17" bestFit="1" customWidth="1"/>
    <col min="18" max="18" width="1" style="17" customWidth="1"/>
    <col min="19" max="19" width="9.140625" style="17" customWidth="1"/>
    <col min="20" max="16384" width="9.140625" style="17"/>
  </cols>
  <sheetData>
    <row r="2" spans="1:17" ht="30" x14ac:dyDescent="0.4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30" x14ac:dyDescent="0.45">
      <c r="A3" s="42" t="s">
        <v>58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0" x14ac:dyDescent="0.45">
      <c r="A4" s="42" t="s">
        <v>95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6" spans="1:17" ht="30" x14ac:dyDescent="0.45">
      <c r="A6" s="42" t="s">
        <v>2</v>
      </c>
      <c r="C6" s="43" t="s">
        <v>60</v>
      </c>
      <c r="D6" s="43" t="s">
        <v>60</v>
      </c>
      <c r="E6" s="43" t="s">
        <v>60</v>
      </c>
      <c r="F6" s="43" t="s">
        <v>60</v>
      </c>
      <c r="G6" s="43" t="s">
        <v>60</v>
      </c>
      <c r="H6" s="43" t="s">
        <v>60</v>
      </c>
      <c r="I6" s="43" t="s">
        <v>60</v>
      </c>
      <c r="K6" s="43" t="s">
        <v>61</v>
      </c>
      <c r="L6" s="43" t="s">
        <v>61</v>
      </c>
      <c r="M6" s="43" t="s">
        <v>61</v>
      </c>
      <c r="N6" s="43" t="s">
        <v>61</v>
      </c>
      <c r="O6" s="43" t="s">
        <v>61</v>
      </c>
      <c r="P6" s="43" t="s">
        <v>61</v>
      </c>
      <c r="Q6" s="43" t="s">
        <v>61</v>
      </c>
    </row>
    <row r="7" spans="1:17" ht="30" x14ac:dyDescent="0.45">
      <c r="A7" s="42" t="s">
        <v>2</v>
      </c>
      <c r="C7" s="18" t="s">
        <v>6</v>
      </c>
      <c r="E7" s="18" t="s">
        <v>68</v>
      </c>
      <c r="G7" s="18" t="s">
        <v>69</v>
      </c>
      <c r="I7" s="18" t="s">
        <v>83</v>
      </c>
      <c r="K7" s="18" t="s">
        <v>6</v>
      </c>
      <c r="M7" s="18" t="s">
        <v>68</v>
      </c>
      <c r="O7" s="18" t="s">
        <v>69</v>
      </c>
      <c r="Q7" s="18" t="s">
        <v>83</v>
      </c>
    </row>
    <row r="8" spans="1:17" ht="21" x14ac:dyDescent="0.55000000000000004">
      <c r="A8" s="19" t="s">
        <v>40</v>
      </c>
      <c r="C8" s="29">
        <v>0</v>
      </c>
      <c r="D8" s="30"/>
      <c r="E8" s="29">
        <v>0</v>
      </c>
      <c r="F8" s="30"/>
      <c r="G8" s="29">
        <v>0</v>
      </c>
      <c r="H8" s="30"/>
      <c r="I8" s="29">
        <v>0</v>
      </c>
      <c r="K8" s="29">
        <v>1000</v>
      </c>
      <c r="M8" s="26">
        <v>571260181</v>
      </c>
      <c r="O8" s="26">
        <v>636024240</v>
      </c>
      <c r="Q8" s="29">
        <v>64764059</v>
      </c>
    </row>
    <row r="9" spans="1:17" ht="21" x14ac:dyDescent="0.55000000000000004">
      <c r="A9" s="19" t="s">
        <v>35</v>
      </c>
      <c r="C9" s="29">
        <v>0</v>
      </c>
      <c r="D9" s="30"/>
      <c r="E9" s="29">
        <v>0</v>
      </c>
      <c r="F9" s="30"/>
      <c r="G9" s="29">
        <v>0</v>
      </c>
      <c r="H9" s="30"/>
      <c r="I9" s="29">
        <v>0</v>
      </c>
      <c r="K9" s="29">
        <v>1900</v>
      </c>
      <c r="M9" s="26">
        <v>1006968228</v>
      </c>
      <c r="O9" s="27">
        <v>1140206625</v>
      </c>
      <c r="Q9" s="33">
        <v>133238397</v>
      </c>
    </row>
    <row r="10" spans="1:17" ht="19.5" thickBot="1" x14ac:dyDescent="0.5">
      <c r="E10" s="31">
        <f>SUM(E8:E9)</f>
        <v>0</v>
      </c>
      <c r="F10" s="30"/>
      <c r="G10" s="31">
        <f>SUM(G8:G9)</f>
        <v>0</v>
      </c>
      <c r="H10" s="30"/>
      <c r="I10" s="31">
        <f>SUM(I8:I9)</f>
        <v>0</v>
      </c>
      <c r="M10" s="28">
        <f>SUM(M8:M9)</f>
        <v>1578228409</v>
      </c>
      <c r="O10" s="28">
        <f>SUM(O8:O9)</f>
        <v>1776230865</v>
      </c>
      <c r="Q10" s="31">
        <f>SUM(Q8:Q9)</f>
        <v>198002456</v>
      </c>
    </row>
    <row r="11" spans="1:17" ht="19.5" thickTop="1" x14ac:dyDescent="0.45"/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scale="4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6"/>
  <sheetViews>
    <sheetView rightToLeft="1" view="pageBreakPreview" topLeftCell="A7" zoomScaleNormal="100" zoomScaleSheetLayoutView="100" workbookViewId="0">
      <selection activeCell="Q12" sqref="Q12"/>
    </sheetView>
  </sheetViews>
  <sheetFormatPr defaultRowHeight="18.75" x14ac:dyDescent="0.25"/>
  <cols>
    <col min="1" max="1" width="29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25">
      <c r="A4" s="41" t="s">
        <v>95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30" x14ac:dyDescent="0.25">
      <c r="A6" s="40" t="s">
        <v>62</v>
      </c>
      <c r="C6" s="39" t="s">
        <v>60</v>
      </c>
      <c r="D6" s="39" t="s">
        <v>60</v>
      </c>
      <c r="E6" s="39" t="s">
        <v>60</v>
      </c>
      <c r="F6" s="39" t="s">
        <v>60</v>
      </c>
      <c r="G6" s="39" t="s">
        <v>60</v>
      </c>
      <c r="H6" s="39" t="s">
        <v>60</v>
      </c>
      <c r="I6" s="39" t="s">
        <v>60</v>
      </c>
      <c r="K6" s="39" t="s">
        <v>61</v>
      </c>
      <c r="L6" s="39" t="s">
        <v>61</v>
      </c>
      <c r="M6" s="39" t="s">
        <v>61</v>
      </c>
      <c r="N6" s="39" t="s">
        <v>61</v>
      </c>
      <c r="O6" s="39" t="s">
        <v>61</v>
      </c>
      <c r="P6" s="39" t="s">
        <v>61</v>
      </c>
      <c r="Q6" s="39" t="s">
        <v>61</v>
      </c>
    </row>
    <row r="7" spans="1:17" ht="30" x14ac:dyDescent="0.25">
      <c r="A7" s="39" t="s">
        <v>62</v>
      </c>
      <c r="C7" s="39" t="s">
        <v>74</v>
      </c>
      <c r="E7" s="39" t="s">
        <v>71</v>
      </c>
      <c r="G7" s="39" t="s">
        <v>72</v>
      </c>
      <c r="I7" s="39" t="s">
        <v>75</v>
      </c>
      <c r="K7" s="39" t="s">
        <v>74</v>
      </c>
      <c r="M7" s="39" t="s">
        <v>71</v>
      </c>
      <c r="O7" s="39" t="s">
        <v>72</v>
      </c>
      <c r="Q7" s="39" t="s">
        <v>75</v>
      </c>
    </row>
    <row r="8" spans="1:17" ht="21" x14ac:dyDescent="0.25">
      <c r="A8" s="2" t="s">
        <v>38</v>
      </c>
      <c r="C8" s="3">
        <v>0</v>
      </c>
      <c r="E8" s="3">
        <f>'درآمد ناشی از تغییر قیمت اوراق'!I8</f>
        <v>5886118867.5519867</v>
      </c>
      <c r="G8" s="3">
        <v>0</v>
      </c>
      <c r="I8" s="3">
        <f>E8</f>
        <v>5886118867.5519867</v>
      </c>
      <c r="K8" s="3">
        <v>0</v>
      </c>
      <c r="M8" s="3">
        <f>'درآمد ناشی از تغییر قیمت اوراق'!Q8</f>
        <v>15803603238.039993</v>
      </c>
      <c r="O8" s="3">
        <v>0</v>
      </c>
      <c r="Q8" s="3">
        <f>O8+M8</f>
        <v>15803603238.039993</v>
      </c>
    </row>
    <row r="9" spans="1:17" ht="21" x14ac:dyDescent="0.25">
      <c r="A9" s="2" t="s">
        <v>22</v>
      </c>
      <c r="C9" s="3">
        <v>0</v>
      </c>
      <c r="E9" s="3">
        <f>'درآمد ناشی از تغییر قیمت اوراق'!I9</f>
        <v>4260742756.3779602</v>
      </c>
      <c r="G9" s="3">
        <v>0</v>
      </c>
      <c r="I9" s="3">
        <f t="shared" ref="I9:I14" si="0">E9</f>
        <v>4260742756.3779602</v>
      </c>
      <c r="K9" s="3">
        <v>0</v>
      </c>
      <c r="M9" s="3">
        <f>'درآمد ناشی از تغییر قیمت اوراق'!Q9</f>
        <v>11106329372.933243</v>
      </c>
      <c r="O9" s="3">
        <v>0</v>
      </c>
      <c r="Q9" s="3">
        <f t="shared" ref="Q9:Q14" si="1">O9+M9</f>
        <v>11106329372.933243</v>
      </c>
    </row>
    <row r="10" spans="1:17" ht="21" x14ac:dyDescent="0.25">
      <c r="A10" s="2" t="s">
        <v>40</v>
      </c>
      <c r="C10" s="3">
        <v>0</v>
      </c>
      <c r="E10" s="3">
        <f>'درآمد ناشی از تغییر قیمت اوراق'!I10</f>
        <v>3542171864.9624939</v>
      </c>
      <c r="G10" s="3">
        <v>0</v>
      </c>
      <c r="I10" s="3">
        <f t="shared" si="0"/>
        <v>3542171864.9624939</v>
      </c>
      <c r="K10" s="3">
        <v>0</v>
      </c>
      <c r="M10" s="3">
        <f>'درآمد ناشی از تغییر قیمت اوراق'!Q10</f>
        <v>10422810064.25</v>
      </c>
      <c r="O10" s="3">
        <v>64764059</v>
      </c>
      <c r="Q10" s="3">
        <f>O10+M10</f>
        <v>10487574123.25</v>
      </c>
    </row>
    <row r="11" spans="1:17" ht="21" x14ac:dyDescent="0.25">
      <c r="A11" s="2" t="s">
        <v>35</v>
      </c>
      <c r="C11" s="3">
        <v>0</v>
      </c>
      <c r="E11" s="3">
        <f>'درآمد ناشی از تغییر قیمت اوراق'!I11</f>
        <v>3412574658.7143707</v>
      </c>
      <c r="G11" s="3">
        <v>0</v>
      </c>
      <c r="I11" s="3">
        <f t="shared" si="0"/>
        <v>3412574658.7143707</v>
      </c>
      <c r="K11" s="3">
        <v>0</v>
      </c>
      <c r="M11" s="3">
        <f>'درآمد ناشی از تغییر قیمت اوراق'!Q11</f>
        <v>9890029432.2437439</v>
      </c>
      <c r="O11" s="3">
        <v>133238397</v>
      </c>
      <c r="Q11" s="3">
        <f>O11+M11</f>
        <v>10023267829.243744</v>
      </c>
    </row>
    <row r="12" spans="1:17" ht="21" x14ac:dyDescent="0.25">
      <c r="A12" s="2" t="s">
        <v>32</v>
      </c>
      <c r="C12" s="3">
        <v>0</v>
      </c>
      <c r="E12" s="3">
        <f>'درآمد ناشی از تغییر قیمت اوراق'!I12</f>
        <v>1421692271.5625</v>
      </c>
      <c r="G12" s="3">
        <v>0</v>
      </c>
      <c r="I12" s="3">
        <f t="shared" si="0"/>
        <v>1421692271.5625</v>
      </c>
      <c r="K12" s="3">
        <v>0</v>
      </c>
      <c r="M12" s="3">
        <f>'درآمد ناشی از تغییر قیمت اوراق'!Q12</f>
        <v>5845490313.375</v>
      </c>
      <c r="O12" s="3">
        <v>0</v>
      </c>
      <c r="Q12" s="3">
        <f t="shared" si="1"/>
        <v>5845490313.375</v>
      </c>
    </row>
    <row r="13" spans="1:17" ht="21" x14ac:dyDescent="0.25">
      <c r="A13" s="2" t="s">
        <v>29</v>
      </c>
      <c r="C13" s="3">
        <v>0</v>
      </c>
      <c r="E13" s="3">
        <f>'درآمد ناشی از تغییر قیمت اوراق'!I13</f>
        <v>678387020.0625</v>
      </c>
      <c r="G13" s="3">
        <v>0</v>
      </c>
      <c r="I13" s="3">
        <f t="shared" si="0"/>
        <v>678387020.0625</v>
      </c>
      <c r="K13" s="3">
        <v>0</v>
      </c>
      <c r="M13" s="3">
        <f>'درآمد ناشی از تغییر قیمت اوراق'!Q13</f>
        <v>2648279912.625</v>
      </c>
      <c r="O13" s="3">
        <v>0</v>
      </c>
      <c r="Q13" s="3">
        <f t="shared" si="1"/>
        <v>2648279912.625</v>
      </c>
    </row>
    <row r="14" spans="1:17" ht="21" x14ac:dyDescent="0.25">
      <c r="A14" s="2" t="s">
        <v>26</v>
      </c>
      <c r="C14" s="3">
        <v>0</v>
      </c>
      <c r="E14" s="3">
        <f>'درآمد ناشی از تغییر قیمت اوراق'!I14</f>
        <v>416824436.875</v>
      </c>
      <c r="G14" s="3">
        <v>0</v>
      </c>
      <c r="I14" s="3">
        <f t="shared" si="0"/>
        <v>416824436.875</v>
      </c>
      <c r="K14" s="3">
        <v>0</v>
      </c>
      <c r="M14" s="3">
        <f>'درآمد ناشی از تغییر قیمت اوراق'!Q14</f>
        <v>2455034944.5</v>
      </c>
      <c r="O14" s="3">
        <v>0</v>
      </c>
      <c r="Q14" s="3">
        <f t="shared" si="1"/>
        <v>2455034944.5</v>
      </c>
    </row>
    <row r="15" spans="1:17" ht="19.5" thickBot="1" x14ac:dyDescent="0.3">
      <c r="C15" s="5">
        <f>SUM(C8:C14)</f>
        <v>0</v>
      </c>
      <c r="E15" s="5">
        <f>SUM(E8:E14)</f>
        <v>19618511876.106812</v>
      </c>
      <c r="G15" s="5">
        <f>SUM(G8:G14)</f>
        <v>0</v>
      </c>
      <c r="I15" s="5">
        <f>SUM(I8:I14)</f>
        <v>19618511876.106812</v>
      </c>
      <c r="K15" s="5">
        <f>SUM(K8:K14)</f>
        <v>0</v>
      </c>
      <c r="M15" s="5">
        <f>SUM(M8:M14)</f>
        <v>58171577277.96698</v>
      </c>
      <c r="O15" s="5">
        <f>SUM(O8:O14)</f>
        <v>198002456</v>
      </c>
      <c r="Q15" s="5">
        <f>SUM(Q8:Q14)</f>
        <v>58369579733.96698</v>
      </c>
    </row>
    <row r="16" spans="1:17" ht="19.5" thickTop="1" x14ac:dyDescent="0.25"/>
  </sheetData>
  <sortState xmlns:xlrd2="http://schemas.microsoft.com/office/spreadsheetml/2017/richdata2" ref="A8:Q14">
    <sortCondition descending="1" ref="E8:E14"/>
  </sortState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view="pageBreakPreview" zoomScaleNormal="100" zoomScaleSheetLayoutView="100" workbookViewId="0">
      <selection activeCell="A5" sqref="A5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30" x14ac:dyDescent="0.25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30" x14ac:dyDescent="0.25">
      <c r="A4" s="41" t="s">
        <v>95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6" spans="1:11" ht="30" x14ac:dyDescent="0.25">
      <c r="A6" s="39" t="s">
        <v>76</v>
      </c>
      <c r="B6" s="39" t="s">
        <v>76</v>
      </c>
      <c r="C6" s="39" t="s">
        <v>76</v>
      </c>
      <c r="E6" s="39" t="s">
        <v>60</v>
      </c>
      <c r="F6" s="39" t="s">
        <v>60</v>
      </c>
      <c r="G6" s="39" t="s">
        <v>60</v>
      </c>
      <c r="I6" s="39" t="s">
        <v>61</v>
      </c>
      <c r="J6" s="39" t="s">
        <v>61</v>
      </c>
      <c r="K6" s="39" t="s">
        <v>61</v>
      </c>
    </row>
    <row r="7" spans="1:11" ht="30" x14ac:dyDescent="0.25">
      <c r="A7" s="39" t="s">
        <v>77</v>
      </c>
      <c r="C7" s="39" t="s">
        <v>46</v>
      </c>
      <c r="E7" s="39" t="s">
        <v>78</v>
      </c>
      <c r="G7" s="39" t="s">
        <v>79</v>
      </c>
      <c r="I7" s="39" t="s">
        <v>78</v>
      </c>
      <c r="K7" s="39" t="s">
        <v>79</v>
      </c>
    </row>
    <row r="8" spans="1:11" ht="21" x14ac:dyDescent="0.25">
      <c r="A8" s="2" t="s">
        <v>52</v>
      </c>
      <c r="C8" s="1" t="s">
        <v>56</v>
      </c>
      <c r="E8" s="3" t="s">
        <v>92</v>
      </c>
      <c r="G8" s="1" t="s">
        <v>67</v>
      </c>
      <c r="I8" s="3">
        <v>47718</v>
      </c>
      <c r="K8" s="1" t="s">
        <v>67</v>
      </c>
    </row>
    <row r="9" spans="1:11" ht="19.5" thickBot="1" x14ac:dyDescent="0.3">
      <c r="E9" s="5">
        <f>SUM(E8)</f>
        <v>0</v>
      </c>
      <c r="G9" s="32"/>
      <c r="I9" s="5">
        <f>SUM(I8)</f>
        <v>47718</v>
      </c>
      <c r="K9" s="32"/>
    </row>
    <row r="10" spans="1:11" ht="19.5" thickTop="1" x14ac:dyDescent="0.25"/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Normal="100" zoomScaleSheetLayoutView="100" workbookViewId="0">
      <selection activeCell="G8" sqref="G8"/>
    </sheetView>
  </sheetViews>
  <sheetFormatPr defaultRowHeight="18.75" x14ac:dyDescent="0.25"/>
  <cols>
    <col min="1" max="1" width="32.7109375" style="1" customWidth="1"/>
    <col min="2" max="2" width="1" style="1" customWidth="1"/>
    <col min="3" max="3" width="21.42578125" style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41" t="s">
        <v>0</v>
      </c>
      <c r="B2" s="41"/>
      <c r="C2" s="41"/>
      <c r="D2" s="41"/>
      <c r="E2" s="41"/>
      <c r="F2" s="41"/>
      <c r="G2" s="41"/>
    </row>
    <row r="3" spans="1:7" ht="30" x14ac:dyDescent="0.25">
      <c r="A3" s="41" t="s">
        <v>58</v>
      </c>
      <c r="B3" s="41"/>
      <c r="C3" s="41"/>
      <c r="D3" s="41"/>
      <c r="E3" s="41"/>
      <c r="F3" s="41"/>
      <c r="G3" s="41"/>
    </row>
    <row r="4" spans="1:7" ht="30" x14ac:dyDescent="0.25">
      <c r="A4" s="41" t="s">
        <v>95</v>
      </c>
      <c r="B4" s="41"/>
      <c r="C4" s="41"/>
      <c r="D4" s="41"/>
      <c r="E4" s="41"/>
      <c r="F4" s="41"/>
      <c r="G4" s="41"/>
    </row>
    <row r="5" spans="1:7" x14ac:dyDescent="0.25">
      <c r="E5" s="16"/>
      <c r="G5" s="16" t="s">
        <v>93</v>
      </c>
    </row>
    <row r="6" spans="1:7" ht="30" x14ac:dyDescent="0.25">
      <c r="A6" s="39" t="s">
        <v>62</v>
      </c>
      <c r="C6" s="39" t="s">
        <v>49</v>
      </c>
      <c r="E6" s="39" t="s">
        <v>73</v>
      </c>
      <c r="G6" s="39" t="s">
        <v>11</v>
      </c>
    </row>
    <row r="7" spans="1:7" ht="21" x14ac:dyDescent="0.25">
      <c r="A7" s="8" t="s">
        <v>80</v>
      </c>
      <c r="C7" s="3">
        <f>'سرمایه‌گذاری در اوراق بهادار'!I15</f>
        <v>19618511876.106812</v>
      </c>
      <c r="E7" s="4">
        <f>C7/C9</f>
        <v>1</v>
      </c>
      <c r="G7" s="4">
        <f>C7/'اوراق مشارکت'!AI19</f>
        <v>1.8803208411421909E-2</v>
      </c>
    </row>
    <row r="8" spans="1:7" ht="21" x14ac:dyDescent="0.25">
      <c r="A8" s="8" t="s">
        <v>81</v>
      </c>
      <c r="C8" s="3">
        <f>'درآمد سپرده بانکی'!E9</f>
        <v>0</v>
      </c>
      <c r="E8" s="4">
        <f>C8/C9</f>
        <v>0</v>
      </c>
      <c r="G8" s="4">
        <v>0</v>
      </c>
    </row>
    <row r="9" spans="1:7" ht="19.5" thickBot="1" x14ac:dyDescent="0.3">
      <c r="A9" s="9"/>
      <c r="C9" s="5">
        <f>SUM(C7:C8)</f>
        <v>19618511876.106812</v>
      </c>
      <c r="E9" s="10">
        <f>SUM(E7:E8)</f>
        <v>1</v>
      </c>
      <c r="G9" s="10">
        <f>SUM(G7:G8)</f>
        <v>1.8803208411421909E-2</v>
      </c>
    </row>
    <row r="10" spans="1:7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جلد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جمع درآمدها</vt:lpstr>
      <vt:lpstr>'اوراق مشارکت'!Print_Area</vt:lpstr>
      <vt:lpstr>جلد!Print_Area</vt:lpstr>
      <vt:lpstr>'جمع درآمدها'!Print_Area</vt:lpstr>
      <vt:lpstr>'درآمد سپرده بانکی'!Print_Area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اوراق بهادار'!Print_Area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Hanieh Saeidi</dc:creator>
  <cp:lastModifiedBy>Reza Ahmadi</cp:lastModifiedBy>
  <cp:lastPrinted>2021-12-01T12:40:03Z</cp:lastPrinted>
  <dcterms:created xsi:type="dcterms:W3CDTF">2021-09-20T14:17:21Z</dcterms:created>
  <dcterms:modified xsi:type="dcterms:W3CDTF">2022-01-29T17:39:20Z</dcterms:modified>
</cp:coreProperties>
</file>